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D:\ESZTI\E tanterv\2018 09 10\tantervek\"/>
    </mc:Choice>
  </mc:AlternateContent>
  <xr:revisionPtr revIDLastSave="0" documentId="8_{E1FF99F7-2D16-4E9E-905D-7B4E693F2119}" xr6:coauthVersionLast="45" xr6:coauthVersionMax="45" xr10:uidLastSave="{00000000-0000-0000-0000-000000000000}"/>
  <bookViews>
    <workbookView xWindow="-120" yWindow="-120" windowWidth="25440" windowHeight="14775" xr2:uid="{00000000-000D-0000-FFFF-FFFF00000000}"/>
  </bookViews>
  <sheets>
    <sheet name="MSc_L_Alap" sheetId="1" r:id="rId1"/>
    <sheet name="MSc_L_Csomag." sheetId="12" r:id="rId2"/>
    <sheet name="MSc_L_Nyomda-Média" sheetId="14" r:id="rId3"/>
    <sheet name="MSC_L_Minőség_E" sheetId="21" r:id="rId4"/>
    <sheet name="SZV tárgyak" sheetId="22" r:id="rId5"/>
  </sheets>
  <definedNames>
    <definedName name="_xlnm.Print_Area" localSheetId="0">MSc_L_Alap!$A$1:$Z$39</definedName>
    <definedName name="_xlnm.Print_Area" localSheetId="1">MSc_L_Csomag.!$A$1:$W$38</definedName>
    <definedName name="_xlnm.Print_Area" localSheetId="2">'MSc_L_Nyomda-Média'!$A$1:$W$39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22" l="1"/>
  <c r="D21" i="22"/>
  <c r="E20" i="22"/>
  <c r="D20" i="22"/>
  <c r="E19" i="22"/>
  <c r="D19" i="22"/>
  <c r="E18" i="22"/>
  <c r="D18" i="22"/>
  <c r="E17" i="22"/>
  <c r="D17" i="22"/>
  <c r="E16" i="22"/>
  <c r="D16" i="22"/>
  <c r="E15" i="22"/>
  <c r="D15" i="22"/>
  <c r="E14" i="22"/>
  <c r="D14" i="22"/>
  <c r="E13" i="22"/>
  <c r="D13" i="22"/>
  <c r="E12" i="22"/>
  <c r="D12" i="22"/>
  <c r="E11" i="22"/>
  <c r="D11" i="22"/>
  <c r="P11" i="1"/>
  <c r="P16" i="1"/>
  <c r="P22" i="1"/>
  <c r="P12" i="21"/>
  <c r="P17" i="21"/>
  <c r="H11" i="1"/>
  <c r="H16" i="1"/>
  <c r="H22" i="1"/>
  <c r="H12" i="21"/>
  <c r="H17" i="21"/>
  <c r="P11" i="14"/>
  <c r="P17" i="14"/>
  <c r="L11" i="1"/>
  <c r="L16" i="1"/>
  <c r="L22" i="1"/>
  <c r="L11" i="14"/>
  <c r="L17" i="14"/>
  <c r="H17" i="14"/>
  <c r="V11" i="14"/>
  <c r="T11" i="14"/>
  <c r="S11" i="14"/>
  <c r="R11" i="14"/>
  <c r="R23" i="14" s="1"/>
  <c r="O11" i="14"/>
  <c r="N11" i="14"/>
  <c r="K11" i="14"/>
  <c r="K17" i="14"/>
  <c r="D12" i="1"/>
  <c r="D13" i="1"/>
  <c r="D14" i="1"/>
  <c r="D15" i="1"/>
  <c r="D17" i="1"/>
  <c r="D18" i="1"/>
  <c r="D19" i="1"/>
  <c r="D20" i="1"/>
  <c r="D21" i="1"/>
  <c r="D23" i="1"/>
  <c r="D24" i="1"/>
  <c r="D25" i="1"/>
  <c r="D26" i="1"/>
  <c r="D27" i="1"/>
  <c r="D28" i="1"/>
  <c r="U32" i="14"/>
  <c r="I31" i="1"/>
  <c r="I32" i="1"/>
  <c r="I31" i="12"/>
  <c r="V12" i="21"/>
  <c r="T12" i="21"/>
  <c r="T11" i="1"/>
  <c r="T16" i="1"/>
  <c r="T22" i="1"/>
  <c r="T17" i="21"/>
  <c r="S12" i="21"/>
  <c r="R12" i="21"/>
  <c r="O12" i="21"/>
  <c r="N12" i="21"/>
  <c r="L12" i="21"/>
  <c r="K12" i="21"/>
  <c r="J12" i="21"/>
  <c r="G12" i="21"/>
  <c r="E18" i="21"/>
  <c r="E19" i="21"/>
  <c r="E20" i="21"/>
  <c r="E21" i="21"/>
  <c r="V11" i="1"/>
  <c r="V16" i="1"/>
  <c r="V22" i="1"/>
  <c r="S11" i="1"/>
  <c r="S16" i="1"/>
  <c r="S22" i="1"/>
  <c r="R11" i="1"/>
  <c r="R16" i="1"/>
  <c r="R22" i="1"/>
  <c r="N11" i="1"/>
  <c r="N16" i="1"/>
  <c r="N22" i="1"/>
  <c r="J11" i="1"/>
  <c r="J16" i="1"/>
  <c r="J22" i="1"/>
  <c r="G17" i="21"/>
  <c r="E12" i="1"/>
  <c r="E13" i="1"/>
  <c r="E14" i="1"/>
  <c r="E15" i="1"/>
  <c r="E17" i="1"/>
  <c r="E18" i="1"/>
  <c r="E19" i="1"/>
  <c r="E20" i="1"/>
  <c r="E21" i="1"/>
  <c r="E23" i="1"/>
  <c r="E24" i="1"/>
  <c r="E25" i="1"/>
  <c r="E26" i="1"/>
  <c r="E27" i="1"/>
  <c r="E28" i="1"/>
  <c r="U31" i="21"/>
  <c r="U30" i="21"/>
  <c r="Q31" i="21"/>
  <c r="M31" i="21"/>
  <c r="M30" i="21"/>
  <c r="I30" i="21"/>
  <c r="I31" i="21"/>
  <c r="I31" i="14"/>
  <c r="U31" i="14"/>
  <c r="I30" i="12"/>
  <c r="D13" i="12"/>
  <c r="D14" i="12"/>
  <c r="D15" i="12"/>
  <c r="D16" i="12"/>
  <c r="D12" i="12"/>
  <c r="L11" i="12"/>
  <c r="N11" i="12"/>
  <c r="O11" i="12"/>
  <c r="P11" i="12"/>
  <c r="R11" i="12"/>
  <c r="E11" i="12" s="1"/>
  <c r="S11" i="12"/>
  <c r="T11" i="12"/>
  <c r="V11" i="12"/>
  <c r="K11" i="12"/>
  <c r="E13" i="12"/>
  <c r="E14" i="12"/>
  <c r="E15" i="12"/>
  <c r="E16" i="12"/>
  <c r="E12" i="12"/>
  <c r="D18" i="21"/>
  <c r="D19" i="21"/>
  <c r="D20" i="21"/>
  <c r="E18" i="14"/>
  <c r="E19" i="14"/>
  <c r="E20" i="14"/>
  <c r="D18" i="14"/>
  <c r="D19" i="14"/>
  <c r="D20" i="14"/>
  <c r="E13" i="14"/>
  <c r="D13" i="14"/>
  <c r="E24" i="21"/>
  <c r="D24" i="21"/>
  <c r="D21" i="21"/>
  <c r="V17" i="21"/>
  <c r="V22" i="21" s="1"/>
  <c r="S17" i="21"/>
  <c r="R17" i="21"/>
  <c r="O17" i="21"/>
  <c r="O22" i="21"/>
  <c r="N17" i="21"/>
  <c r="L17" i="21"/>
  <c r="K17" i="21"/>
  <c r="J17" i="21"/>
  <c r="J22" i="21" s="1"/>
  <c r="E16" i="21"/>
  <c r="E13" i="21"/>
  <c r="E14" i="21"/>
  <c r="D16" i="21"/>
  <c r="D14" i="21"/>
  <c r="D13" i="21"/>
  <c r="D24" i="12"/>
  <c r="E20" i="12"/>
  <c r="E21" i="12"/>
  <c r="D20" i="12"/>
  <c r="D21" i="12"/>
  <c r="E18" i="12"/>
  <c r="D18" i="12"/>
  <c r="U32" i="1"/>
  <c r="Q32" i="1"/>
  <c r="M32" i="1"/>
  <c r="U31" i="1"/>
  <c r="Q31" i="1"/>
  <c r="M31" i="1"/>
  <c r="O11" i="1"/>
  <c r="O16" i="1"/>
  <c r="O22" i="1"/>
  <c r="K11" i="1"/>
  <c r="K16" i="1"/>
  <c r="K22" i="1"/>
  <c r="G11" i="1"/>
  <c r="G16" i="1"/>
  <c r="G22" i="1"/>
  <c r="T17" i="12"/>
  <c r="J17" i="12"/>
  <c r="J22" i="12" s="1"/>
  <c r="N17" i="12"/>
  <c r="N22" i="12" s="1"/>
  <c r="R17" i="12"/>
  <c r="V17" i="12"/>
  <c r="E24" i="12"/>
  <c r="S17" i="12"/>
  <c r="G17" i="12"/>
  <c r="H17" i="12"/>
  <c r="K17" i="12"/>
  <c r="L17" i="12"/>
  <c r="O17" i="12"/>
  <c r="P17" i="12"/>
  <c r="R17" i="14"/>
  <c r="J17" i="14"/>
  <c r="J23" i="14" s="1"/>
  <c r="N17" i="14"/>
  <c r="N23" i="14" s="1"/>
  <c r="V17" i="14"/>
  <c r="T17" i="14"/>
  <c r="D25" i="14"/>
  <c r="E25" i="14"/>
  <c r="O17" i="14"/>
  <c r="S17" i="14"/>
  <c r="G17" i="14"/>
  <c r="E12" i="14"/>
  <c r="E15" i="14"/>
  <c r="E16" i="14"/>
  <c r="D12" i="14"/>
  <c r="D15" i="14"/>
  <c r="D16" i="14"/>
  <c r="D21" i="14"/>
  <c r="D22" i="14"/>
  <c r="E21" i="14"/>
  <c r="E22" i="14"/>
  <c r="E12" i="21" l="1"/>
  <c r="R22" i="21"/>
  <c r="G23" i="14"/>
  <c r="V22" i="12"/>
  <c r="K30" i="1"/>
  <c r="N30" i="1"/>
  <c r="N23" i="21" s="1"/>
  <c r="K23" i="14"/>
  <c r="D12" i="21"/>
  <c r="D11" i="14"/>
  <c r="E11" i="14"/>
  <c r="G22" i="12"/>
  <c r="N22" i="21"/>
  <c r="E22" i="21" s="1"/>
  <c r="G30" i="1"/>
  <c r="D17" i="12"/>
  <c r="H30" i="1"/>
  <c r="G23" i="21" s="1"/>
  <c r="E22" i="1"/>
  <c r="S30" i="1"/>
  <c r="K22" i="21"/>
  <c r="S22" i="21"/>
  <c r="T30" i="1"/>
  <c r="S24" i="14" s="1"/>
  <c r="S30" i="14" s="1"/>
  <c r="D11" i="1"/>
  <c r="K22" i="12"/>
  <c r="J30" i="1"/>
  <c r="J23" i="21" s="1"/>
  <c r="G24" i="14"/>
  <c r="G30" i="14" s="1"/>
  <c r="D22" i="1"/>
  <c r="I32" i="14"/>
  <c r="P30" i="1"/>
  <c r="P33" i="14" s="1"/>
  <c r="S23" i="14"/>
  <c r="O30" i="1"/>
  <c r="E17" i="12"/>
  <c r="D17" i="14"/>
  <c r="E17" i="14"/>
  <c r="E23" i="14" s="1"/>
  <c r="E29" i="14" s="1"/>
  <c r="D17" i="21"/>
  <c r="D11" i="12"/>
  <c r="E11" i="1"/>
  <c r="R30" i="1"/>
  <c r="R23" i="21" s="1"/>
  <c r="R28" i="21" s="1"/>
  <c r="V30" i="1"/>
  <c r="V23" i="21" s="1"/>
  <c r="V28" i="21" s="1"/>
  <c r="E17" i="21"/>
  <c r="D39" i="14"/>
  <c r="V23" i="14"/>
  <c r="D40" i="14"/>
  <c r="D40" i="21"/>
  <c r="D16" i="1"/>
  <c r="R22" i="12"/>
  <c r="E16" i="1"/>
  <c r="L30" i="1"/>
  <c r="L32" i="21" s="1"/>
  <c r="E22" i="12"/>
  <c r="T32" i="21"/>
  <c r="J23" i="12"/>
  <c r="J28" i="12" s="1"/>
  <c r="N28" i="21"/>
  <c r="O23" i="12"/>
  <c r="R23" i="12"/>
  <c r="R28" i="12" s="1"/>
  <c r="V24" i="14"/>
  <c r="V29" i="14" s="1"/>
  <c r="G23" i="12"/>
  <c r="D39" i="12"/>
  <c r="S22" i="12"/>
  <c r="O22" i="12"/>
  <c r="O23" i="14"/>
  <c r="D41" i="21"/>
  <c r="G22" i="21"/>
  <c r="N24" i="14"/>
  <c r="N29" i="14" s="1"/>
  <c r="N23" i="12"/>
  <c r="N28" i="12" s="1"/>
  <c r="O29" i="12" l="1"/>
  <c r="P32" i="21"/>
  <c r="T32" i="12"/>
  <c r="H33" i="14"/>
  <c r="P32" i="12"/>
  <c r="J24" i="14"/>
  <c r="J29" i="14" s="1"/>
  <c r="S23" i="12"/>
  <c r="O23" i="21"/>
  <c r="O29" i="21" s="1"/>
  <c r="S23" i="21"/>
  <c r="S29" i="21" s="1"/>
  <c r="H32" i="12"/>
  <c r="D30" i="1"/>
  <c r="L32" i="12"/>
  <c r="D32" i="12" s="1"/>
  <c r="T33" i="14"/>
  <c r="V23" i="12"/>
  <c r="V28" i="12" s="1"/>
  <c r="L33" i="14"/>
  <c r="E30" i="1"/>
  <c r="H32" i="21"/>
  <c r="D32" i="21"/>
  <c r="R24" i="14"/>
  <c r="R29" i="14" s="1"/>
  <c r="S29" i="12"/>
  <c r="K23" i="21"/>
  <c r="D40" i="12"/>
  <c r="O24" i="14"/>
  <c r="O30" i="14" s="1"/>
  <c r="K23" i="12"/>
  <c r="K29" i="12" s="1"/>
  <c r="K24" i="14"/>
  <c r="E23" i="21"/>
  <c r="E28" i="21" s="1"/>
  <c r="J28" i="21"/>
  <c r="D23" i="14"/>
  <c r="D22" i="12"/>
  <c r="E23" i="12"/>
  <c r="E28" i="12" s="1"/>
  <c r="K29" i="21"/>
  <c r="D22" i="21"/>
  <c r="G29" i="21"/>
  <c r="G29" i="12"/>
  <c r="D23" i="12" l="1"/>
  <c r="D23" i="21"/>
  <c r="D28" i="21" s="1"/>
  <c r="D33" i="14"/>
  <c r="D24" i="14"/>
  <c r="D29" i="14" s="1"/>
  <c r="K30" i="14"/>
  <c r="D28" i="12"/>
  <c r="E40" i="21" l="1"/>
  <c r="E41" i="21"/>
  <c r="D33" i="21"/>
  <c r="E39" i="14"/>
  <c r="E40" i="14"/>
  <c r="D34" i="14"/>
  <c r="E39" i="12"/>
  <c r="D33" i="12"/>
  <c r="E40" i="12"/>
</calcChain>
</file>

<file path=xl/sharedStrings.xml><?xml version="1.0" encoding="utf-8"?>
<sst xmlns="http://schemas.openxmlformats.org/spreadsheetml/2006/main" count="593" uniqueCount="212">
  <si>
    <t>Tantárgyfelelős</t>
  </si>
  <si>
    <t>óra</t>
  </si>
  <si>
    <t>Alkalmazott matematika</t>
  </si>
  <si>
    <t>v</t>
  </si>
  <si>
    <t>A</t>
  </si>
  <si>
    <t>B</t>
  </si>
  <si>
    <t>Pénzügyi ismeretek</t>
  </si>
  <si>
    <t>Jogi ismeretek</t>
  </si>
  <si>
    <t>Mérnöki etika</t>
  </si>
  <si>
    <t>Számítógépes terméktervezés</t>
  </si>
  <si>
    <t>Diplomamunka</t>
  </si>
  <si>
    <t>Mindösszesen:</t>
  </si>
  <si>
    <t>Csomagolásergonómia</t>
  </si>
  <si>
    <t>Könnyűipari mérnök szak</t>
  </si>
  <si>
    <t>Kód</t>
  </si>
  <si>
    <t>Tantárgyak</t>
  </si>
  <si>
    <r>
      <t>kredi</t>
    </r>
    <r>
      <rPr>
        <b/>
        <sz val="12"/>
        <rFont val="Arial CE"/>
        <charset val="238"/>
      </rPr>
      <t>t</t>
    </r>
  </si>
  <si>
    <t>Előtanulmány</t>
  </si>
  <si>
    <t>1.</t>
  </si>
  <si>
    <t>2.</t>
  </si>
  <si>
    <t>3.</t>
  </si>
  <si>
    <t>4.</t>
  </si>
  <si>
    <t>5.</t>
  </si>
  <si>
    <t>6.</t>
  </si>
  <si>
    <t>7.</t>
  </si>
  <si>
    <t>ea</t>
  </si>
  <si>
    <t>k</t>
  </si>
  <si>
    <t>kr</t>
  </si>
  <si>
    <t>8.</t>
  </si>
  <si>
    <t>9.</t>
  </si>
  <si>
    <t>10.</t>
  </si>
  <si>
    <t>11.</t>
  </si>
  <si>
    <t>12.</t>
  </si>
  <si>
    <t>14.</t>
  </si>
  <si>
    <t>15.</t>
  </si>
  <si>
    <t>16.</t>
  </si>
  <si>
    <t>Vizsga (v)</t>
  </si>
  <si>
    <t xml:space="preserve">MSc Mintatanterv </t>
  </si>
  <si>
    <t>Szemeszter</t>
  </si>
  <si>
    <t>gy</t>
  </si>
  <si>
    <t>Típus</t>
  </si>
  <si>
    <t xml:space="preserve">      heti óraszámokkal (ea. gy.). ; követelményekkel (k.); kreditekkel (kr.)</t>
  </si>
  <si>
    <t>Csomagolástechnológus</t>
  </si>
  <si>
    <t>Vizsga:</t>
  </si>
  <si>
    <t>Kötelező alapozás, szakmai törzsanyag</t>
  </si>
  <si>
    <t>Heti össz óra</t>
  </si>
  <si>
    <t>Minőségirányító</t>
  </si>
  <si>
    <t xml:space="preserve">Nyomdaipari és médiatechnológus </t>
  </si>
  <si>
    <t>Szabadon választható tárgyak</t>
  </si>
  <si>
    <t>Termékbiztonság</t>
  </si>
  <si>
    <t>Kötelezően választható szakmai ismeretek, differenciált szakmai ismeretek</t>
  </si>
  <si>
    <t>*Menedzsmentrendszerek a gyakorlatban</t>
  </si>
  <si>
    <t xml:space="preserve"> - a kötelezően választható szakmai ismeretek a szakirány választásával kerülnek kiválasztásra, a szakirány felvétele után teljesítésük kötelező</t>
  </si>
  <si>
    <t>*- a tárgy azonos a többi szakirányon felvehető hasonló című tárggyal</t>
  </si>
  <si>
    <t>*Szubjektív adatok értékelése</t>
  </si>
  <si>
    <t>Menedzsment rendszerek építése és fejlesztése</t>
  </si>
  <si>
    <t>Dr. Borbély Ákos</t>
  </si>
  <si>
    <t>Alkalmazott kémia</t>
  </si>
  <si>
    <t>Digitális nyomdaipari technológiák</t>
  </si>
  <si>
    <t>Évközi jegy</t>
  </si>
  <si>
    <t>Évközi jegy (f)</t>
  </si>
  <si>
    <t>é</t>
  </si>
  <si>
    <t>Dr. Horváth Csaba</t>
  </si>
  <si>
    <t>Csomagolástechnológia I.</t>
  </si>
  <si>
    <t>Csomagolástechnológia II.</t>
  </si>
  <si>
    <t>Technológiai mérések I.</t>
  </si>
  <si>
    <t>Technológiai mérések II.</t>
  </si>
  <si>
    <t>Erőforrás-menedzsment és szervezetfejlesztés</t>
  </si>
  <si>
    <r>
      <t xml:space="preserve">Differenciált szakmai ismeretek (min.10 kredit)                               </t>
    </r>
    <r>
      <rPr>
        <b/>
        <sz val="12"/>
        <rFont val="Arial CE"/>
        <charset val="238"/>
      </rPr>
      <t>összesen:</t>
    </r>
  </si>
  <si>
    <t>Kötelezően választható szakmai ismeretek                                       összesen:</t>
  </si>
  <si>
    <t>Differenciált szakmai ism. (min. 10 kredit)                                            összesen:</t>
  </si>
  <si>
    <r>
      <t xml:space="preserve">Kötelezően választható szakmai ismeretek                                          </t>
    </r>
    <r>
      <rPr>
        <b/>
        <sz val="12"/>
        <rFont val="Arial CE"/>
        <charset val="238"/>
      </rPr>
      <t>összesen:</t>
    </r>
  </si>
  <si>
    <t>Differenciált szakmai ismeretek (min. 10 kredit)                               összesen:</t>
  </si>
  <si>
    <r>
      <t xml:space="preserve">Kötelezően választható szakmai ismeretek                                         </t>
    </r>
    <r>
      <rPr>
        <b/>
        <sz val="12"/>
        <rFont val="Arial CE"/>
        <charset val="238"/>
      </rPr>
      <t>összesen:</t>
    </r>
  </si>
  <si>
    <t>18.</t>
  </si>
  <si>
    <t>Dr. Novotny Erzsébet</t>
  </si>
  <si>
    <t>Levelező tagozat</t>
  </si>
  <si>
    <t xml:space="preserve">      heti óraszámokkal (ea. tgy. l). ; követelményekkel (k.); kreditekkel (kr.)</t>
  </si>
  <si>
    <t>félévi</t>
  </si>
  <si>
    <t xml:space="preserve"> </t>
  </si>
  <si>
    <t>A diploma megszerzésének feltétele legalább 4 hetes szakmai gyakorlat teljesítése.</t>
  </si>
  <si>
    <t>A záróvizsga tárgyai:</t>
  </si>
  <si>
    <t>Szervezési és vezetési ismeretek</t>
  </si>
  <si>
    <t>Logisztika a könnyűiparban</t>
  </si>
  <si>
    <t>Elektronikai és informatikai ismeretek</t>
  </si>
  <si>
    <t>2. Termelésmenedzsment és folyamatszervezés a könnyűiparban</t>
  </si>
  <si>
    <t>Multimédia</t>
  </si>
  <si>
    <t>Nyomtatott termékek tervezése és szerkesztése</t>
  </si>
  <si>
    <t>Kötészeti és továbbfeldolgozási technológiák</t>
  </si>
  <si>
    <t>OE</t>
  </si>
  <si>
    <t xml:space="preserve">Bevezetés a nyomtatott kommunikációba </t>
  </si>
  <si>
    <t>Bevezetés a csomagolástechnológiába</t>
  </si>
  <si>
    <t>Biztonsági nyomtatás</t>
  </si>
  <si>
    <t>Élelmiszerek csomagolása</t>
  </si>
  <si>
    <t>Dr. Koltai László</t>
  </si>
  <si>
    <t>Dr. Németh Róbert</t>
  </si>
  <si>
    <t xml:space="preserve">3. Specializációtól függő tárgy: </t>
  </si>
  <si>
    <t>Csomagolásgépesítés</t>
  </si>
  <si>
    <t>Csomagolástervezés I.</t>
  </si>
  <si>
    <t>Csomagolástervezés II.</t>
  </si>
  <si>
    <t xml:space="preserve">Nyomtatott média technológiái </t>
  </si>
  <si>
    <t>Csomagolóanyagok</t>
  </si>
  <si>
    <t>Óbudai Egyetem</t>
  </si>
  <si>
    <t xml:space="preserve">Rejtő Sándor Könnyűipari és Környezetmérnöki Kar </t>
  </si>
  <si>
    <t>13.</t>
  </si>
  <si>
    <t>A nyomtatott média anyagai, környezetvédelme és minőségbiztosítása I.</t>
  </si>
  <si>
    <t>A nyomtatott média anyagai, környezetvédelme és minőségbiztosítása II.</t>
  </si>
  <si>
    <t>A nyomtatott média technológiái I.</t>
  </si>
  <si>
    <t>A nyomtatott média technológiái II.</t>
  </si>
  <si>
    <t>A nyomtatott média technológiái III.</t>
  </si>
  <si>
    <t>17.</t>
  </si>
  <si>
    <t>19.</t>
  </si>
  <si>
    <t>20.</t>
  </si>
  <si>
    <t>21.</t>
  </si>
  <si>
    <t>22.</t>
  </si>
  <si>
    <t>23.</t>
  </si>
  <si>
    <t>24.</t>
  </si>
  <si>
    <t>25.</t>
  </si>
  <si>
    <t>a</t>
  </si>
  <si>
    <t>elméleti órák száma:</t>
  </si>
  <si>
    <t>gyakorlati órák száma:</t>
  </si>
  <si>
    <t>Csomagolástechnológus specializáció</t>
  </si>
  <si>
    <t>Nyomdaipari és médiatechnológus specializáció</t>
  </si>
  <si>
    <t>Minőségirányító specializáció</t>
  </si>
  <si>
    <t>Természettudományos alapismeretek  (20-25 kredit)</t>
  </si>
  <si>
    <t>Gazdasági és humán ismeretek  (10-15 kredit)</t>
  </si>
  <si>
    <t>Könnyűipari szakmai ismeretek  (18-24 kredit),</t>
  </si>
  <si>
    <t>dékán</t>
  </si>
  <si>
    <t>féléves</t>
  </si>
  <si>
    <t>Levelező  tagozat</t>
  </si>
  <si>
    <t>Gyakorlati óra száma</t>
  </si>
  <si>
    <t>Gyakorlati óra aránya (%)</t>
  </si>
  <si>
    <t>Gyakorlati órák száma</t>
  </si>
  <si>
    <t>gyakorlati órák aránya (%)</t>
  </si>
  <si>
    <t>Minőségirányítás I.</t>
  </si>
  <si>
    <t>Minőségirányítás  II.</t>
  </si>
  <si>
    <t>Minőségirányítás  III.</t>
  </si>
  <si>
    <t>–</t>
  </si>
  <si>
    <t>felelőse: Dr. Koltai László</t>
  </si>
  <si>
    <t>felelőse: Dr. Horváth Csaba</t>
  </si>
  <si>
    <t>felelőse: Dr. Gregász Tibor</t>
  </si>
  <si>
    <t>Szabadon választható tárgy 1.</t>
  </si>
  <si>
    <t>Szabadon választható tárgy 2.</t>
  </si>
  <si>
    <t>Szabadon választható tárgy 3.</t>
  </si>
  <si>
    <t>Szabadon választható tárgyak:</t>
  </si>
  <si>
    <t>A szabadon választható tárgyak listája a Kari Tanács döntése alapján változhat.</t>
  </si>
  <si>
    <t xml:space="preserve">Prepress- Image Editing with Adobe Photoshop </t>
  </si>
  <si>
    <t>Handmade paper making and manufacturing</t>
  </si>
  <si>
    <t xml:space="preserve">Introducing to Graphic Communication </t>
  </si>
  <si>
    <t>Dr. Szentgyörgyvölgyi Rózsa</t>
  </si>
  <si>
    <t xml:space="preserve">Lean and Green Printing online     </t>
  </si>
  <si>
    <t xml:space="preserve">Sustainable Green Printing online  </t>
  </si>
  <si>
    <t xml:space="preserve">Project Work I. </t>
  </si>
  <si>
    <t>Project Work Practice</t>
  </si>
  <si>
    <t>RMXME1LMLE</t>
  </si>
  <si>
    <t>RMXSF1LMLE</t>
  </si>
  <si>
    <t>RMXTB1LMLE</t>
  </si>
  <si>
    <t>RMWCG1CMLE</t>
  </si>
  <si>
    <t>RMWCA1CMLE</t>
  </si>
  <si>
    <t>RMWGT1CMLE</t>
  </si>
  <si>
    <t>RMWGT2CMLE</t>
  </si>
  <si>
    <t>RMWNT1CMLE</t>
  </si>
  <si>
    <t>RMWCT1CMLE</t>
  </si>
  <si>
    <t>RMWCT2CMLE</t>
  </si>
  <si>
    <t>RMWCE1CMLE</t>
  </si>
  <si>
    <t>RMDDM1CMLE</t>
  </si>
  <si>
    <t>RMWKS1NMLE</t>
  </si>
  <si>
    <t>RMWNM1NMLE</t>
  </si>
  <si>
    <t>RMWNM2NMLE</t>
  </si>
  <si>
    <t>RMWKT1NMLE</t>
  </si>
  <si>
    <t>RMWDN1NMLE</t>
  </si>
  <si>
    <t>RMWMN1NMLE</t>
  </si>
  <si>
    <t>RMWNT1NMLE</t>
  </si>
  <si>
    <t>RMDDM1NMLE</t>
  </si>
  <si>
    <t>RMWMR1QMLE</t>
  </si>
  <si>
    <t>RMWME1QMLE</t>
  </si>
  <si>
    <t>RMWEM1QMLE</t>
  </si>
  <si>
    <t>RMWSA1QMLE</t>
  </si>
  <si>
    <t>RMWMM1QMLE</t>
  </si>
  <si>
    <t>RMWMM2QMLE</t>
  </si>
  <si>
    <t>RMWMM3QMLE</t>
  </si>
  <si>
    <t>RMDDM1QMLE</t>
  </si>
  <si>
    <t>Mérnöki modellalkotás</t>
  </si>
  <si>
    <t>FMLKIMH1007</t>
  </si>
  <si>
    <t>FMLKIMH1001</t>
  </si>
  <si>
    <t>FMLKIMH1002</t>
  </si>
  <si>
    <t>FMLKIMH1008</t>
  </si>
  <si>
    <t>FMLKIMH1004</t>
  </si>
  <si>
    <t>FMLKIMH1006</t>
  </si>
  <si>
    <t>FMLKIMH1003</t>
  </si>
  <si>
    <t>FMLKIMH1005</t>
  </si>
  <si>
    <t>FMLKIMH1011</t>
  </si>
  <si>
    <t>FMLKIMH1012</t>
  </si>
  <si>
    <t>FMLKIMH1012 Techn.mérések II.</t>
  </si>
  <si>
    <t>RMWMN2NMLE</t>
  </si>
  <si>
    <t>RMWMN3NMLE</t>
  </si>
  <si>
    <t>szakfelelős: Dr. Borbély Ákos</t>
  </si>
  <si>
    <t>csomagolástechnológus szakirány: Csomagolástechnológia I.-II.</t>
  </si>
  <si>
    <t>nyomdaipari és médiatechnológus szakirány: A nyomtatott média technológiái I.-III.</t>
  </si>
  <si>
    <t>minőségirányító szakirány: Minőségirányítás I.-III.</t>
  </si>
  <si>
    <t>FMLXXXH1001</t>
  </si>
  <si>
    <t>Alkalmazott fizika</t>
  </si>
  <si>
    <t>FMLKIMH1009</t>
  </si>
  <si>
    <t>Dr. habil Koltai László</t>
  </si>
  <si>
    <t>Dr. habil  Koltai László</t>
  </si>
  <si>
    <t>Termelésmenedzsment és folyamatszervezés a könnyűiparban</t>
  </si>
  <si>
    <t>Elfogadta az RKK tanácsa 2018. október 16-án</t>
  </si>
  <si>
    <t>határozat szám: RKK-KT-LXVI/47/2018</t>
  </si>
  <si>
    <t>Érvényes 2018. október 17-től</t>
  </si>
  <si>
    <t>Elfogadta az RKK tanácsa  2018.október 16-án.</t>
  </si>
  <si>
    <t>Elfogadta az RKK tanácsa 2018. október 16-án.</t>
  </si>
  <si>
    <t>1. Alkalmazott fizika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</si>
</sst>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sz val="11"/>
      <name val="Arial CE"/>
      <charset val="238"/>
    </font>
    <font>
      <i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9"/>
      <name val="Arial CE"/>
      <charset val="238"/>
    </font>
    <font>
      <b/>
      <i/>
      <sz val="10"/>
      <name val="Arial CE"/>
      <charset val="238"/>
    </font>
    <font>
      <b/>
      <sz val="12"/>
      <name val="Arial CE"/>
      <family val="2"/>
      <charset val="238"/>
    </font>
    <font>
      <i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4"/>
      <name val="Arial CE"/>
      <charset val="238"/>
    </font>
    <font>
      <i/>
      <sz val="14"/>
      <name val="Arial"/>
      <family val="2"/>
      <charset val="238"/>
    </font>
    <font>
      <b/>
      <sz val="11"/>
      <color theme="0"/>
      <name val="Arial CE"/>
      <charset val="238"/>
    </font>
    <font>
      <b/>
      <sz val="11"/>
      <color theme="0"/>
      <name val="Arial"/>
      <family val="2"/>
      <charset val="238"/>
    </font>
    <font>
      <i/>
      <sz val="14"/>
      <name val="Arial CE"/>
      <charset val="238"/>
    </font>
    <font>
      <sz val="12"/>
      <name val="Arial"/>
      <family val="2"/>
      <charset val="238"/>
    </font>
    <font>
      <b/>
      <sz val="11"/>
      <name val="Arial CE"/>
      <charset val="238"/>
    </font>
    <font>
      <i/>
      <sz val="14"/>
      <color rgb="FFFF0000"/>
      <name val="Arial CE"/>
      <charset val="238"/>
    </font>
    <font>
      <b/>
      <sz val="12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6">
    <xf numFmtId="0" fontId="0" fillId="0" borderId="0"/>
    <xf numFmtId="0" fontId="6" fillId="0" borderId="0"/>
    <xf numFmtId="0" fontId="2" fillId="0" borderId="0"/>
    <xf numFmtId="0" fontId="22" fillId="0" borderId="0"/>
    <xf numFmtId="0" fontId="1" fillId="0" borderId="0"/>
    <xf numFmtId="9" fontId="23" fillId="0" borderId="0" applyFont="0" applyFill="0" applyBorder="0" applyAlignment="0" applyProtection="0"/>
  </cellStyleXfs>
  <cellXfs count="729">
    <xf numFmtId="0" fontId="0" fillId="0" borderId="0" xfId="0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" fontId="7" fillId="2" borderId="7" xfId="0" applyNumberFormat="1" applyFont="1" applyFill="1" applyBorder="1" applyAlignment="1">
      <alignment horizontal="center" vertical="center"/>
    </xf>
    <xf numFmtId="1" fontId="9" fillId="2" borderId="8" xfId="0" applyNumberFormat="1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3" fillId="0" borderId="23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7" xfId="1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Border="1" applyAlignment="1">
      <alignment horizontal="right" vertical="center" wrapText="1"/>
    </xf>
    <xf numFmtId="1" fontId="7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3" fillId="0" borderId="19" xfId="3" applyFont="1" applyBorder="1" applyAlignment="1">
      <alignment horizontal="left" vertical="center"/>
    </xf>
    <xf numFmtId="49" fontId="3" fillId="0" borderId="20" xfId="3" applyNumberFormat="1" applyFont="1" applyBorder="1" applyAlignment="1">
      <alignment horizontal="left" vertical="center"/>
    </xf>
    <xf numFmtId="0" fontId="3" fillId="0" borderId="20" xfId="3" applyFont="1" applyBorder="1" applyAlignment="1">
      <alignment vertical="center" wrapText="1"/>
    </xf>
    <xf numFmtId="0" fontId="3" fillId="0" borderId="20" xfId="3" applyFont="1" applyBorder="1" applyAlignment="1">
      <alignment vertical="center"/>
    </xf>
    <xf numFmtId="0" fontId="3" fillId="0" borderId="20" xfId="3" applyFont="1" applyBorder="1" applyAlignment="1">
      <alignment horizontal="center" vertical="center"/>
    </xf>
    <xf numFmtId="0" fontId="22" fillId="0" borderId="0" xfId="3"/>
    <xf numFmtId="0" fontId="3" fillId="0" borderId="21" xfId="3" applyFont="1" applyBorder="1" applyAlignment="1">
      <alignment horizontal="left" vertical="center"/>
    </xf>
    <xf numFmtId="49" fontId="3" fillId="0" borderId="0" xfId="3" applyNumberFormat="1" applyFont="1" applyBorder="1" applyAlignment="1">
      <alignment horizontal="left" vertical="center"/>
    </xf>
    <xf numFmtId="0" fontId="3" fillId="0" borderId="0" xfId="3" applyFont="1" applyBorder="1" applyAlignment="1">
      <alignment vertical="center" wrapText="1"/>
    </xf>
    <xf numFmtId="0" fontId="3" fillId="0" borderId="0" xfId="3" applyFont="1" applyBorder="1" applyAlignment="1">
      <alignment vertical="center"/>
    </xf>
    <xf numFmtId="0" fontId="3" fillId="0" borderId="0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49" fontId="5" fillId="0" borderId="0" xfId="3" applyNumberFormat="1" applyFont="1" applyBorder="1" applyAlignment="1">
      <alignment horizontal="left" vertical="center"/>
    </xf>
    <xf numFmtId="0" fontId="5" fillId="0" borderId="0" xfId="3" applyFont="1" applyBorder="1" applyAlignment="1">
      <alignment vertical="center" wrapText="1"/>
    </xf>
    <xf numFmtId="0" fontId="5" fillId="0" borderId="0" xfId="3" applyFont="1" applyBorder="1" applyAlignment="1">
      <alignment vertical="center"/>
    </xf>
    <xf numFmtId="0" fontId="6" fillId="0" borderId="0" xfId="3" applyFont="1" applyBorder="1" applyAlignment="1">
      <alignment vertical="center"/>
    </xf>
    <xf numFmtId="1" fontId="9" fillId="2" borderId="8" xfId="3" applyNumberFormat="1" applyFont="1" applyFill="1" applyBorder="1" applyAlignment="1">
      <alignment horizontal="center" vertical="center"/>
    </xf>
    <xf numFmtId="1" fontId="7" fillId="2" borderId="9" xfId="3" applyNumberFormat="1" applyFont="1" applyFill="1" applyBorder="1" applyAlignment="1">
      <alignment horizontal="center" vertical="center"/>
    </xf>
    <xf numFmtId="1" fontId="7" fillId="2" borderId="10" xfId="3" applyNumberFormat="1" applyFont="1" applyFill="1" applyBorder="1" applyAlignment="1">
      <alignment horizontal="center" vertical="center"/>
    </xf>
    <xf numFmtId="2" fontId="7" fillId="2" borderId="10" xfId="3" applyNumberFormat="1" applyFont="1" applyFill="1" applyBorder="1" applyAlignment="1">
      <alignment horizontal="center" vertical="center"/>
    </xf>
    <xf numFmtId="1" fontId="9" fillId="2" borderId="11" xfId="3" applyNumberFormat="1" applyFont="1" applyFill="1" applyBorder="1" applyAlignment="1">
      <alignment horizontal="center" vertical="center"/>
    </xf>
    <xf numFmtId="1" fontId="7" fillId="2" borderId="7" xfId="3" applyNumberFormat="1" applyFont="1" applyFill="1" applyBorder="1" applyAlignment="1">
      <alignment horizontal="center" vertical="center"/>
    </xf>
    <xf numFmtId="1" fontId="7" fillId="2" borderId="10" xfId="3" applyNumberFormat="1" applyFont="1" applyFill="1" applyBorder="1" applyAlignment="1">
      <alignment vertical="center"/>
    </xf>
    <xf numFmtId="0" fontId="7" fillId="2" borderId="12" xfId="3" applyFont="1" applyFill="1" applyBorder="1" applyAlignment="1">
      <alignment vertical="center"/>
    </xf>
    <xf numFmtId="0" fontId="22" fillId="3" borderId="0" xfId="3" applyFill="1"/>
    <xf numFmtId="1" fontId="7" fillId="2" borderId="8" xfId="3" applyNumberFormat="1" applyFont="1" applyFill="1" applyBorder="1" applyAlignment="1">
      <alignment horizontal="center" vertical="center"/>
    </xf>
    <xf numFmtId="49" fontId="4" fillId="0" borderId="0" xfId="3" applyNumberFormat="1" applyFont="1" applyBorder="1" applyAlignment="1">
      <alignment horizontal="left" vertical="center"/>
    </xf>
    <xf numFmtId="0" fontId="17" fillId="0" borderId="0" xfId="3" applyFont="1" applyBorder="1" applyAlignment="1">
      <alignment horizontal="right" vertical="center"/>
    </xf>
    <xf numFmtId="0" fontId="7" fillId="0" borderId="0" xfId="3" applyFont="1" applyBorder="1" applyAlignment="1">
      <alignment vertical="center"/>
    </xf>
    <xf numFmtId="0" fontId="4" fillId="0" borderId="21" xfId="3" applyFont="1" applyFill="1" applyBorder="1" applyAlignment="1">
      <alignment horizontal="center" vertical="center"/>
    </xf>
    <xf numFmtId="0" fontId="5" fillId="0" borderId="21" xfId="3" applyFont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vertical="center" wrapText="1"/>
    </xf>
    <xf numFmtId="49" fontId="7" fillId="0" borderId="0" xfId="0" applyNumberFormat="1" applyFont="1" applyBorder="1" applyAlignment="1">
      <alignment vertical="center"/>
    </xf>
    <xf numFmtId="1" fontId="8" fillId="3" borderId="10" xfId="3" applyNumberFormat="1" applyFont="1" applyFill="1" applyBorder="1" applyAlignment="1">
      <alignment horizontal="center" vertical="center"/>
    </xf>
    <xf numFmtId="1" fontId="19" fillId="3" borderId="10" xfId="3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vertical="center"/>
    </xf>
    <xf numFmtId="1" fontId="8" fillId="0" borderId="0" xfId="3" applyNumberFormat="1" applyFont="1" applyFill="1" applyBorder="1" applyAlignment="1">
      <alignment horizontal="center" vertical="center"/>
    </xf>
    <xf numFmtId="0" fontId="16" fillId="0" borderId="0" xfId="3" applyFont="1" applyBorder="1" applyAlignment="1">
      <alignment vertical="center"/>
    </xf>
    <xf numFmtId="0" fontId="22" fillId="0" borderId="0" xfId="3" applyBorder="1"/>
    <xf numFmtId="0" fontId="3" fillId="0" borderId="0" xfId="0" applyFont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4" fillId="0" borderId="0" xfId="3" applyFont="1"/>
    <xf numFmtId="1" fontId="9" fillId="2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1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/>
    </xf>
    <xf numFmtId="1" fontId="8" fillId="3" borderId="10" xfId="0" applyNumberFormat="1" applyFont="1" applyFill="1" applyBorder="1" applyAlignment="1">
      <alignment horizontal="center" vertical="center"/>
    </xf>
    <xf numFmtId="2" fontId="8" fillId="3" borderId="10" xfId="0" applyNumberFormat="1" applyFont="1" applyFill="1" applyBorder="1" applyAlignment="1">
      <alignment horizontal="center" vertical="center"/>
    </xf>
    <xf numFmtId="1" fontId="8" fillId="3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1" fontId="11" fillId="0" borderId="8" xfId="0" applyNumberFormat="1" applyFont="1" applyFill="1" applyBorder="1" applyAlignment="1">
      <alignment horizontal="center" vertical="center"/>
    </xf>
    <xf numFmtId="1" fontId="8" fillId="3" borderId="7" xfId="0" applyNumberFormat="1" applyFont="1" applyFill="1" applyBorder="1" applyAlignment="1">
      <alignment horizontal="center" vertical="center"/>
    </xf>
    <xf numFmtId="1" fontId="11" fillId="3" borderId="8" xfId="0" applyNumberFormat="1" applyFont="1" applyFill="1" applyBorder="1" applyAlignment="1">
      <alignment horizontal="center" vertical="center"/>
    </xf>
    <xf numFmtId="1" fontId="8" fillId="3" borderId="39" xfId="0" applyNumberFormat="1" applyFont="1" applyFill="1" applyBorder="1" applyAlignment="1">
      <alignment horizontal="center" vertical="center"/>
    </xf>
    <xf numFmtId="1" fontId="8" fillId="3" borderId="40" xfId="0" applyNumberFormat="1" applyFont="1" applyFill="1" applyBorder="1" applyAlignment="1">
      <alignment horizontal="center" vertical="center"/>
    </xf>
    <xf numFmtId="2" fontId="8" fillId="3" borderId="40" xfId="0" applyNumberFormat="1" applyFont="1" applyFill="1" applyBorder="1" applyAlignment="1">
      <alignment horizontal="center" vertical="center"/>
    </xf>
    <xf numFmtId="1" fontId="8" fillId="3" borderId="41" xfId="0" applyNumberFormat="1" applyFont="1" applyFill="1" applyBorder="1" applyAlignment="1">
      <alignment horizontal="center" vertical="center"/>
    </xf>
    <xf numFmtId="1" fontId="9" fillId="2" borderId="12" xfId="0" applyNumberFormat="1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8" fillId="3" borderId="12" xfId="0" applyNumberFormat="1" applyFont="1" applyFill="1" applyBorder="1" applyAlignment="1">
      <alignment horizontal="center" vertical="center"/>
    </xf>
    <xf numFmtId="1" fontId="8" fillId="3" borderId="29" xfId="0" applyNumberFormat="1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7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vertical="center"/>
    </xf>
    <xf numFmtId="0" fontId="7" fillId="3" borderId="39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1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" fontId="8" fillId="0" borderId="44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right" vertical="center"/>
    </xf>
    <xf numFmtId="0" fontId="8" fillId="0" borderId="28" xfId="0" applyFont="1" applyBorder="1" applyAlignment="1">
      <alignment horizontal="center" vertical="center"/>
    </xf>
    <xf numFmtId="1" fontId="7" fillId="2" borderId="29" xfId="0" applyNumberFormat="1" applyFont="1" applyFill="1" applyBorder="1" applyAlignment="1">
      <alignment horizontal="center" vertical="center"/>
    </xf>
    <xf numFmtId="1" fontId="20" fillId="2" borderId="29" xfId="0" applyNumberFormat="1" applyFont="1" applyFill="1" applyBorder="1" applyAlignment="1">
      <alignment horizontal="center" vertical="center"/>
    </xf>
    <xf numFmtId="1" fontId="9" fillId="2" borderId="29" xfId="0" applyNumberFormat="1" applyFont="1" applyFill="1" applyBorder="1" applyAlignment="1">
      <alignment horizontal="center" vertical="center"/>
    </xf>
    <xf numFmtId="1" fontId="7" fillId="2" borderId="39" xfId="0" applyNumberFormat="1" applyFont="1" applyFill="1" applyBorder="1" applyAlignment="1">
      <alignment horizontal="center" vertical="center"/>
    </xf>
    <xf numFmtId="1" fontId="7" fillId="2" borderId="40" xfId="0" applyNumberFormat="1" applyFont="1" applyFill="1" applyBorder="1" applyAlignment="1">
      <alignment horizontal="center" vertical="center"/>
    </xf>
    <xf numFmtId="1" fontId="9" fillId="2" borderId="40" xfId="0" applyNumberFormat="1" applyFont="1" applyFill="1" applyBorder="1" applyAlignment="1">
      <alignment horizontal="center" vertical="center"/>
    </xf>
    <xf numFmtId="1" fontId="9" fillId="2" borderId="41" xfId="0" applyNumberFormat="1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right" vertical="center"/>
    </xf>
    <xf numFmtId="0" fontId="7" fillId="2" borderId="29" xfId="0" applyFont="1" applyFill="1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1" fontId="8" fillId="0" borderId="43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1" fontId="8" fillId="0" borderId="42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1" fontId="8" fillId="0" borderId="17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1" fontId="7" fillId="2" borderId="35" xfId="0" applyNumberFormat="1" applyFont="1" applyFill="1" applyBorder="1" applyAlignment="1">
      <alignment horizontal="center" vertical="center"/>
    </xf>
    <xf numFmtId="1" fontId="20" fillId="2" borderId="35" xfId="0" applyNumberFormat="1" applyFont="1" applyFill="1" applyBorder="1" applyAlignment="1">
      <alignment horizontal="center" vertical="center"/>
    </xf>
    <xf numFmtId="1" fontId="9" fillId="2" borderId="35" xfId="0" applyNumberFormat="1" applyFont="1" applyFill="1" applyBorder="1" applyAlignment="1">
      <alignment horizontal="center" vertical="center"/>
    </xf>
    <xf numFmtId="1" fontId="7" fillId="2" borderId="45" xfId="0" applyNumberFormat="1" applyFont="1" applyFill="1" applyBorder="1" applyAlignment="1">
      <alignment horizontal="center" vertical="center"/>
    </xf>
    <xf numFmtId="1" fontId="7" fillId="2" borderId="46" xfId="0" applyNumberFormat="1" applyFont="1" applyFill="1" applyBorder="1" applyAlignment="1">
      <alignment horizontal="center" vertical="center"/>
    </xf>
    <xf numFmtId="2" fontId="7" fillId="2" borderId="46" xfId="0" applyNumberFormat="1" applyFont="1" applyFill="1" applyBorder="1" applyAlignment="1">
      <alignment horizontal="center" vertical="center"/>
    </xf>
    <xf numFmtId="1" fontId="7" fillId="2" borderId="46" xfId="0" applyNumberFormat="1" applyFont="1" applyFill="1" applyBorder="1" applyAlignment="1">
      <alignment vertical="center"/>
    </xf>
    <xf numFmtId="1" fontId="9" fillId="2" borderId="47" xfId="0" applyNumberFormat="1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vertical="center"/>
    </xf>
    <xf numFmtId="0" fontId="7" fillId="3" borderId="42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vertical="center"/>
    </xf>
    <xf numFmtId="1" fontId="8" fillId="3" borderId="43" xfId="0" applyNumberFormat="1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1" fontId="8" fillId="3" borderId="42" xfId="0" applyNumberFormat="1" applyFont="1" applyFill="1" applyBorder="1" applyAlignment="1">
      <alignment horizontal="center" vertical="center"/>
    </xf>
    <xf numFmtId="1" fontId="8" fillId="3" borderId="18" xfId="0" applyNumberFormat="1" applyFont="1" applyFill="1" applyBorder="1" applyAlignment="1">
      <alignment horizontal="center" vertical="center"/>
    </xf>
    <xf numFmtId="2" fontId="8" fillId="3" borderId="18" xfId="0" applyNumberFormat="1" applyFont="1" applyFill="1" applyBorder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left" vertical="center"/>
    </xf>
    <xf numFmtId="0" fontId="8" fillId="3" borderId="16" xfId="0" applyFont="1" applyFill="1" applyBorder="1" applyAlignment="1">
      <alignment vertical="center"/>
    </xf>
    <xf numFmtId="1" fontId="8" fillId="3" borderId="13" xfId="0" applyNumberFormat="1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1" fontId="8" fillId="3" borderId="44" xfId="0" applyNumberFormat="1" applyFont="1" applyFill="1" applyBorder="1" applyAlignment="1">
      <alignment horizontal="center" vertical="center"/>
    </xf>
    <xf numFmtId="1" fontId="8" fillId="3" borderId="17" xfId="0" applyNumberFormat="1" applyFont="1" applyFill="1" applyBorder="1" applyAlignment="1">
      <alignment horizontal="center" vertical="center"/>
    </xf>
    <xf numFmtId="2" fontId="8" fillId="3" borderId="17" xfId="0" applyNumberFormat="1" applyFont="1" applyFill="1" applyBorder="1" applyAlignment="1">
      <alignment horizontal="center" vertical="center"/>
    </xf>
    <xf numFmtId="1" fontId="11" fillId="3" borderId="16" xfId="0" applyNumberFormat="1" applyFont="1" applyFill="1" applyBorder="1" applyAlignment="1">
      <alignment horizontal="center" vertical="center"/>
    </xf>
    <xf numFmtId="1" fontId="7" fillId="4" borderId="35" xfId="0" applyNumberFormat="1" applyFont="1" applyFill="1" applyBorder="1" applyAlignment="1">
      <alignment horizontal="center" vertical="center"/>
    </xf>
    <xf numFmtId="1" fontId="20" fillId="4" borderId="35" xfId="0" applyNumberFormat="1" applyFont="1" applyFill="1" applyBorder="1" applyAlignment="1">
      <alignment horizontal="center" vertical="center"/>
    </xf>
    <xf numFmtId="1" fontId="9" fillId="4" borderId="35" xfId="0" applyNumberFormat="1" applyFont="1" applyFill="1" applyBorder="1" applyAlignment="1">
      <alignment horizontal="center" vertical="center"/>
    </xf>
    <xf numFmtId="1" fontId="7" fillId="4" borderId="45" xfId="0" applyNumberFormat="1" applyFont="1" applyFill="1" applyBorder="1" applyAlignment="1">
      <alignment horizontal="center" vertical="center"/>
    </xf>
    <xf numFmtId="1" fontId="7" fillId="4" borderId="46" xfId="0" applyNumberFormat="1" applyFont="1" applyFill="1" applyBorder="1" applyAlignment="1">
      <alignment horizontal="center" vertical="center"/>
    </xf>
    <xf numFmtId="2" fontId="7" fillId="4" borderId="46" xfId="0" applyNumberFormat="1" applyFont="1" applyFill="1" applyBorder="1" applyAlignment="1">
      <alignment horizontal="center" vertical="center"/>
    </xf>
    <xf numFmtId="1" fontId="9" fillId="4" borderId="47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3" applyFont="1" applyBorder="1" applyAlignment="1">
      <alignment horizontal="center" vertical="center"/>
    </xf>
    <xf numFmtId="0" fontId="26" fillId="0" borderId="0" xfId="3" applyFont="1" applyAlignment="1">
      <alignment horizontal="center"/>
    </xf>
    <xf numFmtId="1" fontId="19" fillId="3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1" fontId="11" fillId="0" borderId="0" xfId="0" applyNumberFormat="1" applyFont="1" applyFill="1" applyBorder="1" applyAlignment="1">
      <alignment vertical="center"/>
    </xf>
    <xf numFmtId="1" fontId="7" fillId="2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3" borderId="9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1" fontId="8" fillId="0" borderId="8" xfId="0" applyNumberFormat="1" applyFont="1" applyFill="1" applyBorder="1" applyAlignment="1">
      <alignment horizontal="center" vertical="center"/>
    </xf>
    <xf numFmtId="1" fontId="8" fillId="3" borderId="8" xfId="0" applyNumberFormat="1" applyFont="1" applyFill="1" applyBorder="1" applyAlignment="1">
      <alignment horizontal="center" vertical="center"/>
    </xf>
    <xf numFmtId="1" fontId="9" fillId="2" borderId="37" xfId="0" applyNumberFormat="1" applyFont="1" applyFill="1" applyBorder="1" applyAlignment="1">
      <alignment horizontal="center" vertical="center"/>
    </xf>
    <xf numFmtId="1" fontId="7" fillId="2" borderId="37" xfId="0" applyNumberFormat="1" applyFont="1" applyFill="1" applyBorder="1" applyAlignment="1">
      <alignment horizontal="center" vertical="center"/>
    </xf>
    <xf numFmtId="1" fontId="9" fillId="2" borderId="38" xfId="0" applyNumberFormat="1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left"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0" borderId="4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8" fillId="3" borderId="6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1" fontId="9" fillId="2" borderId="48" xfId="0" applyNumberFormat="1" applyFont="1" applyFill="1" applyBorder="1" applyAlignment="1">
      <alignment horizontal="center" vertical="center"/>
    </xf>
    <xf numFmtId="1" fontId="8" fillId="0" borderId="49" xfId="0" applyNumberFormat="1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1" fontId="7" fillId="2" borderId="9" xfId="0" applyNumberFormat="1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1" fontId="9" fillId="2" borderId="28" xfId="0" applyNumberFormat="1" applyFont="1" applyFill="1" applyBorder="1" applyAlignment="1">
      <alignment horizontal="center" vertical="center"/>
    </xf>
    <xf numFmtId="1" fontId="8" fillId="0" borderId="29" xfId="0" applyNumberFormat="1" applyFont="1" applyFill="1" applyBorder="1" applyAlignment="1">
      <alignment horizontal="center" vertical="center"/>
    </xf>
    <xf numFmtId="1" fontId="19" fillId="0" borderId="12" xfId="0" applyNumberFormat="1" applyFont="1" applyFill="1" applyBorder="1" applyAlignment="1">
      <alignment horizontal="center" vertical="center"/>
    </xf>
    <xf numFmtId="1" fontId="19" fillId="3" borderId="12" xfId="0" applyNumberFormat="1" applyFont="1" applyFill="1" applyBorder="1" applyAlignment="1">
      <alignment horizontal="center" vertical="center"/>
    </xf>
    <xf numFmtId="0" fontId="7" fillId="0" borderId="49" xfId="0" applyFont="1" applyBorder="1" applyAlignment="1">
      <alignment vertical="center"/>
    </xf>
    <xf numFmtId="1" fontId="7" fillId="4" borderId="28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" fontId="8" fillId="0" borderId="32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1" fontId="7" fillId="2" borderId="50" xfId="0" applyNumberFormat="1" applyFont="1" applyFill="1" applyBorder="1" applyAlignment="1">
      <alignment horizontal="center" vertical="center"/>
    </xf>
    <xf numFmtId="2" fontId="7" fillId="2" borderId="40" xfId="0" applyNumberFormat="1" applyFont="1" applyFill="1" applyBorder="1" applyAlignment="1">
      <alignment horizontal="center" vertical="center"/>
    </xf>
    <xf numFmtId="1" fontId="7" fillId="2" borderId="39" xfId="0" applyNumberFormat="1" applyFont="1" applyFill="1" applyBorder="1" applyAlignment="1">
      <alignment vertical="center"/>
    </xf>
    <xf numFmtId="1" fontId="7" fillId="2" borderId="40" xfId="0" applyNumberFormat="1" applyFont="1" applyFill="1" applyBorder="1" applyAlignment="1">
      <alignment vertical="center"/>
    </xf>
    <xf numFmtId="1" fontId="7" fillId="2" borderId="41" xfId="0" applyNumberFormat="1" applyFont="1" applyFill="1" applyBorder="1" applyAlignment="1">
      <alignment vertical="center"/>
    </xf>
    <xf numFmtId="0" fontId="10" fillId="3" borderId="37" xfId="0" applyFont="1" applyFill="1" applyBorder="1" applyAlignment="1">
      <alignment horizontal="left" vertical="center"/>
    </xf>
    <xf numFmtId="1" fontId="8" fillId="0" borderId="28" xfId="0" applyNumberFormat="1" applyFont="1" applyFill="1" applyBorder="1" applyAlignment="1">
      <alignment horizontal="center" vertical="center"/>
    </xf>
    <xf numFmtId="1" fontId="19" fillId="0" borderId="28" xfId="0" applyNumberFormat="1" applyFont="1" applyFill="1" applyBorder="1" applyAlignment="1">
      <alignment horizontal="center" vertical="center"/>
    </xf>
    <xf numFmtId="1" fontId="8" fillId="0" borderId="51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2" fontId="8" fillId="0" borderId="37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" fontId="8" fillId="0" borderId="36" xfId="0" applyNumberFormat="1" applyFont="1" applyFill="1" applyBorder="1" applyAlignment="1">
      <alignment horizontal="center" vertical="center"/>
    </xf>
    <xf numFmtId="1" fontId="19" fillId="0" borderId="29" xfId="0" applyNumberFormat="1" applyFont="1" applyFill="1" applyBorder="1" applyAlignment="1">
      <alignment horizontal="center" vertical="center"/>
    </xf>
    <xf numFmtId="1" fontId="8" fillId="3" borderId="50" xfId="0" applyNumberFormat="1" applyFont="1" applyFill="1" applyBorder="1" applyAlignment="1">
      <alignment horizontal="center" vertical="center"/>
    </xf>
    <xf numFmtId="1" fontId="19" fillId="3" borderId="13" xfId="0" applyNumberFormat="1" applyFont="1" applyFill="1" applyBorder="1" applyAlignment="1">
      <alignment horizontal="center" vertical="center"/>
    </xf>
    <xf numFmtId="1" fontId="8" fillId="3" borderId="32" xfId="0" applyNumberFormat="1" applyFont="1" applyFill="1" applyBorder="1" applyAlignment="1">
      <alignment horizontal="center" vertical="center"/>
    </xf>
    <xf numFmtId="1" fontId="8" fillId="3" borderId="16" xfId="0" applyNumberFormat="1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1" fontId="8" fillId="3" borderId="34" xfId="0" applyNumberFormat="1" applyFont="1" applyFill="1" applyBorder="1" applyAlignment="1">
      <alignment horizontal="center" vertical="center"/>
    </xf>
    <xf numFmtId="1" fontId="7" fillId="2" borderId="55" xfId="0" applyNumberFormat="1" applyFont="1" applyFill="1" applyBorder="1" applyAlignment="1">
      <alignment horizontal="center" vertical="center"/>
    </xf>
    <xf numFmtId="1" fontId="7" fillId="2" borderId="45" xfId="0" applyNumberFormat="1" applyFont="1" applyFill="1" applyBorder="1" applyAlignment="1">
      <alignment vertical="center"/>
    </xf>
    <xf numFmtId="1" fontId="7" fillId="2" borderId="47" xfId="0" applyNumberFormat="1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vertical="center"/>
    </xf>
    <xf numFmtId="1" fontId="8" fillId="3" borderId="24" xfId="0" applyNumberFormat="1" applyFont="1" applyFill="1" applyBorder="1" applyAlignment="1">
      <alignment horizontal="center" vertical="center"/>
    </xf>
    <xf numFmtId="1" fontId="19" fillId="3" borderId="43" xfId="0" applyNumberFormat="1" applyFont="1" applyFill="1" applyBorder="1" applyAlignment="1">
      <alignment horizontal="center" vertical="center"/>
    </xf>
    <xf numFmtId="1" fontId="7" fillId="3" borderId="22" xfId="0" applyNumberFormat="1" applyFont="1" applyFill="1" applyBorder="1" applyAlignment="1">
      <alignment horizontal="center" vertical="center"/>
    </xf>
    <xf numFmtId="1" fontId="7" fillId="3" borderId="18" xfId="0" applyNumberFormat="1" applyFont="1" applyFill="1" applyBorder="1" applyAlignment="1">
      <alignment horizontal="center" vertical="center"/>
    </xf>
    <xf numFmtId="2" fontId="7" fillId="3" borderId="18" xfId="0" applyNumberFormat="1" applyFont="1" applyFill="1" applyBorder="1" applyAlignment="1">
      <alignment horizontal="center" vertical="center"/>
    </xf>
    <xf numFmtId="1" fontId="7" fillId="3" borderId="14" xfId="0" applyNumberFormat="1" applyFont="1" applyFill="1" applyBorder="1" applyAlignment="1">
      <alignment horizontal="center" vertical="center"/>
    </xf>
    <xf numFmtId="1" fontId="7" fillId="3" borderId="4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0" fontId="8" fillId="0" borderId="38" xfId="0" applyFont="1" applyBorder="1" applyAlignment="1">
      <alignment vertical="center"/>
    </xf>
    <xf numFmtId="0" fontId="7" fillId="3" borderId="36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right" vertical="center"/>
    </xf>
    <xf numFmtId="1" fontId="19" fillId="3" borderId="7" xfId="0" applyNumberFormat="1" applyFont="1" applyFill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1" fontId="19" fillId="0" borderId="42" xfId="0" applyNumberFormat="1" applyFont="1" applyFill="1" applyBorder="1" applyAlignment="1">
      <alignment horizontal="center" vertical="center"/>
    </xf>
    <xf numFmtId="1" fontId="19" fillId="0" borderId="18" xfId="0" applyNumberFormat="1" applyFont="1" applyFill="1" applyBorder="1" applyAlignment="1">
      <alignment horizontal="center" vertical="center"/>
    </xf>
    <xf numFmtId="1" fontId="8" fillId="0" borderId="53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1" fontId="7" fillId="0" borderId="42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7" fillId="4" borderId="36" xfId="0" applyNumberFormat="1" applyFont="1" applyFill="1" applyBorder="1" applyAlignment="1">
      <alignment horizontal="center" vertical="center"/>
    </xf>
    <xf numFmtId="1" fontId="9" fillId="2" borderId="49" xfId="0" applyNumberFormat="1" applyFont="1" applyFill="1" applyBorder="1" applyAlignment="1">
      <alignment horizontal="center" vertical="center"/>
    </xf>
    <xf numFmtId="1" fontId="19" fillId="3" borderId="44" xfId="0" applyNumberFormat="1" applyFont="1" applyFill="1" applyBorder="1" applyAlignment="1">
      <alignment horizontal="center" vertical="center"/>
    </xf>
    <xf numFmtId="1" fontId="19" fillId="3" borderId="17" xfId="0" applyNumberFormat="1" applyFont="1" applyFill="1" applyBorder="1" applyAlignment="1">
      <alignment horizontal="center" vertical="center"/>
    </xf>
    <xf numFmtId="1" fontId="8" fillId="3" borderId="54" xfId="0" applyNumberFormat="1" applyFont="1" applyFill="1" applyBorder="1" applyAlignment="1">
      <alignment horizontal="center" vertical="center"/>
    </xf>
    <xf numFmtId="1" fontId="20" fillId="2" borderId="45" xfId="0" applyNumberFormat="1" applyFont="1" applyFill="1" applyBorder="1" applyAlignment="1">
      <alignment horizontal="center" vertical="center"/>
    </xf>
    <xf numFmtId="1" fontId="20" fillId="2" borderId="46" xfId="0" applyNumberFormat="1" applyFont="1" applyFill="1" applyBorder="1" applyAlignment="1">
      <alignment horizontal="center" vertical="center"/>
    </xf>
    <xf numFmtId="1" fontId="9" fillId="2" borderId="57" xfId="0" applyNumberFormat="1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7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1" fontId="8" fillId="3" borderId="0" xfId="3" applyNumberFormat="1" applyFont="1" applyFill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7" fillId="0" borderId="10" xfId="3" applyFont="1" applyBorder="1" applyAlignment="1">
      <alignment vertical="center"/>
    </xf>
    <xf numFmtId="0" fontId="7" fillId="2" borderId="10" xfId="3" applyFont="1" applyFill="1" applyBorder="1" applyAlignment="1">
      <alignment vertical="center"/>
    </xf>
    <xf numFmtId="1" fontId="9" fillId="2" borderId="10" xfId="3" applyNumberFormat="1" applyFont="1" applyFill="1" applyBorder="1" applyAlignment="1">
      <alignment horizontal="center" vertical="center"/>
    </xf>
    <xf numFmtId="2" fontId="8" fillId="3" borderId="10" xfId="3" applyNumberFormat="1" applyFont="1" applyFill="1" applyBorder="1" applyAlignment="1">
      <alignment horizontal="center" vertical="center"/>
    </xf>
    <xf numFmtId="0" fontId="10" fillId="0" borderId="10" xfId="3" applyFont="1" applyBorder="1" applyAlignment="1">
      <alignment horizontal="left" vertical="center"/>
    </xf>
    <xf numFmtId="1" fontId="8" fillId="0" borderId="10" xfId="3" applyNumberFormat="1" applyFont="1" applyFill="1" applyBorder="1" applyAlignment="1">
      <alignment horizontal="center" vertical="center"/>
    </xf>
    <xf numFmtId="1" fontId="19" fillId="0" borderId="10" xfId="3" applyNumberFormat="1" applyFont="1" applyFill="1" applyBorder="1" applyAlignment="1">
      <alignment horizontal="center" vertical="center"/>
    </xf>
    <xf numFmtId="2" fontId="8" fillId="0" borderId="10" xfId="3" applyNumberFormat="1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right" vertical="center"/>
    </xf>
    <xf numFmtId="1" fontId="8" fillId="0" borderId="0" xfId="3" applyNumberFormat="1" applyFont="1" applyFill="1" applyBorder="1" applyAlignment="1">
      <alignment horizontal="right" vertical="center"/>
    </xf>
    <xf numFmtId="1" fontId="8" fillId="3" borderId="17" xfId="3" applyNumberFormat="1" applyFont="1" applyFill="1" applyBorder="1" applyAlignment="1">
      <alignment horizontal="center" vertical="center"/>
    </xf>
    <xf numFmtId="1" fontId="19" fillId="3" borderId="17" xfId="3" applyNumberFormat="1" applyFont="1" applyFill="1" applyBorder="1" applyAlignment="1">
      <alignment horizontal="center" vertical="center"/>
    </xf>
    <xf numFmtId="2" fontId="8" fillId="3" borderId="17" xfId="3" applyNumberFormat="1" applyFont="1" applyFill="1" applyBorder="1" applyAlignment="1">
      <alignment horizontal="center" vertical="center"/>
    </xf>
    <xf numFmtId="0" fontId="7" fillId="0" borderId="36" xfId="3" applyFont="1" applyBorder="1" applyAlignment="1">
      <alignment horizontal="center" vertical="center"/>
    </xf>
    <xf numFmtId="0" fontId="8" fillId="0" borderId="37" xfId="3" applyFont="1" applyBorder="1" applyAlignment="1">
      <alignment vertical="center"/>
    </xf>
    <xf numFmtId="0" fontId="7" fillId="0" borderId="7" xfId="3" applyFont="1" applyBorder="1" applyAlignment="1">
      <alignment horizontal="center" vertical="center"/>
    </xf>
    <xf numFmtId="0" fontId="8" fillId="0" borderId="7" xfId="3" applyFont="1" applyBorder="1" applyAlignment="1">
      <alignment vertical="center"/>
    </xf>
    <xf numFmtId="0" fontId="7" fillId="2" borderId="7" xfId="3" applyFont="1" applyFill="1" applyBorder="1" applyAlignment="1">
      <alignment vertical="center"/>
    </xf>
    <xf numFmtId="0" fontId="7" fillId="3" borderId="7" xfId="3" applyFont="1" applyFill="1" applyBorder="1" applyAlignment="1">
      <alignment horizontal="center" vertical="center"/>
    </xf>
    <xf numFmtId="1" fontId="8" fillId="3" borderId="8" xfId="3" applyNumberFormat="1" applyFont="1" applyFill="1" applyBorder="1" applyAlignment="1">
      <alignment horizontal="center" vertical="center"/>
    </xf>
    <xf numFmtId="1" fontId="8" fillId="0" borderId="8" xfId="3" applyNumberFormat="1" applyFont="1" applyFill="1" applyBorder="1" applyAlignment="1">
      <alignment horizontal="center" vertical="center"/>
    </xf>
    <xf numFmtId="0" fontId="7" fillId="3" borderId="39" xfId="3" applyFont="1" applyFill="1" applyBorder="1" applyAlignment="1">
      <alignment horizontal="center" vertical="center"/>
    </xf>
    <xf numFmtId="1" fontId="8" fillId="3" borderId="40" xfId="3" applyNumberFormat="1" applyFont="1" applyFill="1" applyBorder="1" applyAlignment="1">
      <alignment horizontal="center" vertical="center"/>
    </xf>
    <xf numFmtId="1" fontId="19" fillId="3" borderId="40" xfId="3" applyNumberFormat="1" applyFont="1" applyFill="1" applyBorder="1" applyAlignment="1">
      <alignment horizontal="center" vertical="center"/>
    </xf>
    <xf numFmtId="2" fontId="8" fillId="3" borderId="40" xfId="3" applyNumberFormat="1" applyFont="1" applyFill="1" applyBorder="1" applyAlignment="1">
      <alignment horizontal="center" vertical="center"/>
    </xf>
    <xf numFmtId="1" fontId="8" fillId="3" borderId="41" xfId="3" applyNumberFormat="1" applyFont="1" applyFill="1" applyBorder="1" applyAlignment="1">
      <alignment horizontal="center" vertical="center"/>
    </xf>
    <xf numFmtId="0" fontId="7" fillId="0" borderId="39" xfId="3" applyFont="1" applyBorder="1" applyAlignment="1">
      <alignment horizontal="center" vertical="center"/>
    </xf>
    <xf numFmtId="0" fontId="10" fillId="0" borderId="40" xfId="3" applyFont="1" applyBorder="1" applyAlignment="1">
      <alignment horizontal="left" vertical="center"/>
    </xf>
    <xf numFmtId="0" fontId="7" fillId="0" borderId="40" xfId="3" applyFont="1" applyBorder="1" applyAlignment="1">
      <alignment vertical="center"/>
    </xf>
    <xf numFmtId="1" fontId="8" fillId="0" borderId="40" xfId="3" applyNumberFormat="1" applyFont="1" applyFill="1" applyBorder="1" applyAlignment="1">
      <alignment horizontal="center" vertical="center"/>
    </xf>
    <xf numFmtId="1" fontId="8" fillId="0" borderId="41" xfId="3" applyNumberFormat="1" applyFont="1" applyFill="1" applyBorder="1" applyAlignment="1">
      <alignment horizontal="center" vertical="center"/>
    </xf>
    <xf numFmtId="49" fontId="7" fillId="0" borderId="11" xfId="3" applyNumberFormat="1" applyFont="1" applyBorder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0" fontId="7" fillId="2" borderId="11" xfId="3" applyFont="1" applyFill="1" applyBorder="1" applyAlignment="1">
      <alignment vertical="center"/>
    </xf>
    <xf numFmtId="0" fontId="7" fillId="0" borderId="9" xfId="3" applyFont="1" applyBorder="1" applyAlignment="1">
      <alignment horizontal="center" vertical="center"/>
    </xf>
    <xf numFmtId="1" fontId="8" fillId="3" borderId="9" xfId="3" applyNumberFormat="1" applyFont="1" applyFill="1" applyBorder="1" applyAlignment="1">
      <alignment horizontal="center" vertical="center"/>
    </xf>
    <xf numFmtId="1" fontId="8" fillId="0" borderId="9" xfId="3" applyNumberFormat="1" applyFont="1" applyFill="1" applyBorder="1" applyAlignment="1">
      <alignment horizontal="center" vertical="center"/>
    </xf>
    <xf numFmtId="1" fontId="8" fillId="3" borderId="50" xfId="3" applyNumberFormat="1" applyFont="1" applyFill="1" applyBorder="1" applyAlignment="1">
      <alignment horizontal="center" vertical="center"/>
    </xf>
    <xf numFmtId="0" fontId="8" fillId="0" borderId="33" xfId="3" applyFont="1" applyBorder="1" applyAlignment="1">
      <alignment vertical="center"/>
    </xf>
    <xf numFmtId="0" fontId="7" fillId="0" borderId="28" xfId="3" applyFont="1" applyBorder="1" applyAlignment="1">
      <alignment horizontal="center" vertical="center" wrapText="1"/>
    </xf>
    <xf numFmtId="0" fontId="7" fillId="0" borderId="12" xfId="3" applyFont="1" applyBorder="1" applyAlignment="1">
      <alignment vertical="center" wrapText="1"/>
    </xf>
    <xf numFmtId="0" fontId="8" fillId="3" borderId="12" xfId="3" applyFont="1" applyFill="1" applyBorder="1" applyAlignment="1">
      <alignment vertical="center"/>
    </xf>
    <xf numFmtId="0" fontId="8" fillId="0" borderId="12" xfId="3" applyFont="1" applyBorder="1" applyAlignment="1">
      <alignment vertical="center"/>
    </xf>
    <xf numFmtId="0" fontId="8" fillId="3" borderId="29" xfId="3" applyFont="1" applyFill="1" applyBorder="1" applyAlignment="1">
      <alignment vertical="center"/>
    </xf>
    <xf numFmtId="49" fontId="7" fillId="2" borderId="42" xfId="3" applyNumberFormat="1" applyFont="1" applyFill="1" applyBorder="1" applyAlignment="1">
      <alignment horizontal="left" vertical="center"/>
    </xf>
    <xf numFmtId="49" fontId="7" fillId="2" borderId="53" xfId="3" applyNumberFormat="1" applyFont="1" applyFill="1" applyBorder="1" applyAlignment="1">
      <alignment horizontal="left" vertical="center"/>
    </xf>
    <xf numFmtId="49" fontId="7" fillId="2" borderId="43" xfId="3" applyNumberFormat="1" applyFont="1" applyFill="1" applyBorder="1" applyAlignment="1">
      <alignment horizontal="left" vertical="center"/>
    </xf>
    <xf numFmtId="0" fontId="7" fillId="0" borderId="22" xfId="3" applyFont="1" applyBorder="1" applyAlignment="1">
      <alignment horizontal="center" vertical="center"/>
    </xf>
    <xf numFmtId="0" fontId="7" fillId="0" borderId="18" xfId="3" applyFont="1" applyBorder="1" applyAlignment="1">
      <alignment vertical="center"/>
    </xf>
    <xf numFmtId="0" fontId="7" fillId="0" borderId="18" xfId="3" applyFont="1" applyBorder="1" applyAlignment="1">
      <alignment horizontal="center" vertical="center"/>
    </xf>
    <xf numFmtId="0" fontId="7" fillId="3" borderId="44" xfId="3" applyFont="1" applyFill="1" applyBorder="1" applyAlignment="1">
      <alignment horizontal="center" vertical="center"/>
    </xf>
    <xf numFmtId="0" fontId="10" fillId="3" borderId="54" xfId="3" applyFont="1" applyFill="1" applyBorder="1" applyAlignment="1">
      <alignment horizontal="left" vertical="center"/>
    </xf>
    <xf numFmtId="0" fontId="8" fillId="3" borderId="13" xfId="3" applyFont="1" applyFill="1" applyBorder="1" applyAlignment="1">
      <alignment vertical="center"/>
    </xf>
    <xf numFmtId="1" fontId="8" fillId="3" borderId="32" xfId="3" applyNumberFormat="1" applyFont="1" applyFill="1" applyBorder="1" applyAlignment="1">
      <alignment horizontal="center" vertical="center"/>
    </xf>
    <xf numFmtId="1" fontId="8" fillId="3" borderId="16" xfId="3" applyNumberFormat="1" applyFont="1" applyFill="1" applyBorder="1" applyAlignment="1">
      <alignment horizontal="center" vertical="center"/>
    </xf>
    <xf numFmtId="0" fontId="7" fillId="2" borderId="45" xfId="3" applyFont="1" applyFill="1" applyBorder="1" applyAlignment="1">
      <alignment vertical="center"/>
    </xf>
    <xf numFmtId="0" fontId="7" fillId="2" borderId="57" xfId="3" applyFont="1" applyFill="1" applyBorder="1" applyAlignment="1">
      <alignment vertical="center"/>
    </xf>
    <xf numFmtId="0" fontId="7" fillId="2" borderId="35" xfId="3" applyFont="1" applyFill="1" applyBorder="1" applyAlignment="1">
      <alignment vertical="center"/>
    </xf>
    <xf numFmtId="1" fontId="7" fillId="2" borderId="55" xfId="3" applyNumberFormat="1" applyFont="1" applyFill="1" applyBorder="1" applyAlignment="1">
      <alignment horizontal="center" vertical="center"/>
    </xf>
    <xf numFmtId="1" fontId="7" fillId="2" borderId="46" xfId="3" applyNumberFormat="1" applyFont="1" applyFill="1" applyBorder="1" applyAlignment="1">
      <alignment horizontal="center" vertical="center"/>
    </xf>
    <xf numFmtId="2" fontId="7" fillId="2" borderId="46" xfId="3" applyNumberFormat="1" applyFont="1" applyFill="1" applyBorder="1" applyAlignment="1">
      <alignment horizontal="center" vertical="center"/>
    </xf>
    <xf numFmtId="1" fontId="7" fillId="2" borderId="46" xfId="3" applyNumberFormat="1" applyFont="1" applyFill="1" applyBorder="1" applyAlignment="1">
      <alignment vertical="center"/>
    </xf>
    <xf numFmtId="0" fontId="7" fillId="0" borderId="53" xfId="3" applyFont="1" applyBorder="1" applyAlignment="1">
      <alignment vertical="center"/>
    </xf>
    <xf numFmtId="1" fontId="9" fillId="2" borderId="57" xfId="3" applyNumberFormat="1" applyFont="1" applyFill="1" applyBorder="1" applyAlignment="1">
      <alignment horizontal="center" vertical="center"/>
    </xf>
    <xf numFmtId="1" fontId="8" fillId="3" borderId="54" xfId="3" applyNumberFormat="1" applyFont="1" applyFill="1" applyBorder="1" applyAlignment="1">
      <alignment horizontal="center" vertical="center"/>
    </xf>
    <xf numFmtId="1" fontId="8" fillId="3" borderId="11" xfId="3" applyNumberFormat="1" applyFont="1" applyFill="1" applyBorder="1" applyAlignment="1">
      <alignment horizontal="center" vertical="center"/>
    </xf>
    <xf numFmtId="1" fontId="8" fillId="0" borderId="11" xfId="3" applyNumberFormat="1" applyFont="1" applyFill="1" applyBorder="1" applyAlignment="1">
      <alignment horizontal="center" vertical="center"/>
    </xf>
    <xf numFmtId="1" fontId="8" fillId="3" borderId="49" xfId="3" applyNumberFormat="1" applyFont="1" applyFill="1" applyBorder="1" applyAlignment="1">
      <alignment horizontal="center" vertical="center"/>
    </xf>
    <xf numFmtId="1" fontId="8" fillId="0" borderId="49" xfId="3" applyNumberFormat="1" applyFont="1" applyFill="1" applyBorder="1" applyAlignment="1">
      <alignment horizontal="center" vertical="center"/>
    </xf>
    <xf numFmtId="0" fontId="7" fillId="0" borderId="42" xfId="3" applyFont="1" applyBorder="1" applyAlignment="1">
      <alignment horizontal="center" vertical="center"/>
    </xf>
    <xf numFmtId="0" fontId="9" fillId="0" borderId="14" xfId="3" applyFont="1" applyBorder="1" applyAlignment="1">
      <alignment horizontal="right" vertical="center"/>
    </xf>
    <xf numFmtId="1" fontId="7" fillId="2" borderId="45" xfId="3" applyNumberFormat="1" applyFont="1" applyFill="1" applyBorder="1" applyAlignment="1">
      <alignment horizontal="center" vertical="center"/>
    </xf>
    <xf numFmtId="1" fontId="7" fillId="2" borderId="47" xfId="3" applyNumberFormat="1" applyFont="1" applyFill="1" applyBorder="1" applyAlignment="1">
      <alignment horizontal="center" vertical="center"/>
    </xf>
    <xf numFmtId="1" fontId="8" fillId="3" borderId="44" xfId="3" applyNumberFormat="1" applyFont="1" applyFill="1" applyBorder="1" applyAlignment="1">
      <alignment horizontal="center" vertical="center"/>
    </xf>
    <xf numFmtId="1" fontId="8" fillId="3" borderId="7" xfId="3" applyNumberFormat="1" applyFont="1" applyFill="1" applyBorder="1" applyAlignment="1">
      <alignment horizontal="center" vertical="center"/>
    </xf>
    <xf numFmtId="1" fontId="8" fillId="0" borderId="7" xfId="3" applyNumberFormat="1" applyFont="1" applyFill="1" applyBorder="1" applyAlignment="1">
      <alignment horizontal="center" vertical="center"/>
    </xf>
    <xf numFmtId="1" fontId="8" fillId="3" borderId="39" xfId="3" applyNumberFormat="1" applyFont="1" applyFill="1" applyBorder="1" applyAlignment="1">
      <alignment horizontal="center" vertical="center"/>
    </xf>
    <xf numFmtId="1" fontId="8" fillId="0" borderId="39" xfId="3" applyNumberFormat="1" applyFont="1" applyFill="1" applyBorder="1" applyAlignment="1">
      <alignment horizontal="center" vertical="center"/>
    </xf>
    <xf numFmtId="0" fontId="8" fillId="0" borderId="48" xfId="3" applyFont="1" applyBorder="1" applyAlignment="1">
      <alignment vertical="center"/>
    </xf>
    <xf numFmtId="0" fontId="9" fillId="0" borderId="53" xfId="3" applyFont="1" applyBorder="1" applyAlignment="1">
      <alignment horizontal="right" vertical="center"/>
    </xf>
    <xf numFmtId="1" fontId="7" fillId="2" borderId="57" xfId="3" applyNumberFormat="1" applyFont="1" applyFill="1" applyBorder="1" applyAlignment="1">
      <alignment horizontal="center" vertical="center"/>
    </xf>
    <xf numFmtId="1" fontId="7" fillId="2" borderId="11" xfId="3" applyNumberFormat="1" applyFont="1" applyFill="1" applyBorder="1" applyAlignment="1">
      <alignment horizontal="center" vertical="center"/>
    </xf>
    <xf numFmtId="0" fontId="7" fillId="0" borderId="12" xfId="3" applyFont="1" applyBorder="1" applyAlignment="1">
      <alignment horizontal="center" vertical="center"/>
    </xf>
    <xf numFmtId="0" fontId="7" fillId="3" borderId="25" xfId="3" applyFont="1" applyFill="1" applyBorder="1" applyAlignment="1">
      <alignment horizontal="center" vertical="center"/>
    </xf>
    <xf numFmtId="0" fontId="8" fillId="3" borderId="15" xfId="3" applyFont="1" applyFill="1" applyBorder="1" applyAlignment="1">
      <alignment vertical="center"/>
    </xf>
    <xf numFmtId="1" fontId="8" fillId="3" borderId="26" xfId="3" applyNumberFormat="1" applyFont="1" applyFill="1" applyBorder="1" applyAlignment="1">
      <alignment horizontal="center" vertical="center"/>
    </xf>
    <xf numFmtId="1" fontId="19" fillId="3" borderId="33" xfId="3" applyNumberFormat="1" applyFont="1" applyFill="1" applyBorder="1" applyAlignment="1">
      <alignment horizontal="center" vertical="center"/>
    </xf>
    <xf numFmtId="1" fontId="8" fillId="3" borderId="52" xfId="3" applyNumberFormat="1" applyFont="1" applyFill="1" applyBorder="1" applyAlignment="1">
      <alignment horizontal="center" vertical="center"/>
    </xf>
    <xf numFmtId="1" fontId="8" fillId="3" borderId="25" xfId="3" applyNumberFormat="1" applyFont="1" applyFill="1" applyBorder="1" applyAlignment="1">
      <alignment horizontal="center" vertical="center"/>
    </xf>
    <xf numFmtId="1" fontId="8" fillId="3" borderId="33" xfId="3" applyNumberFormat="1" applyFont="1" applyFill="1" applyBorder="1" applyAlignment="1">
      <alignment horizontal="center" vertical="center"/>
    </xf>
    <xf numFmtId="2" fontId="8" fillId="3" borderId="33" xfId="3" applyNumberFormat="1" applyFont="1" applyFill="1" applyBorder="1" applyAlignment="1">
      <alignment horizontal="center" vertical="center"/>
    </xf>
    <xf numFmtId="1" fontId="8" fillId="3" borderId="27" xfId="3" applyNumberFormat="1" applyFont="1" applyFill="1" applyBorder="1" applyAlignment="1">
      <alignment horizontal="center" vertical="center"/>
    </xf>
    <xf numFmtId="1" fontId="11" fillId="3" borderId="27" xfId="3" applyNumberFormat="1" applyFont="1" applyFill="1" applyBorder="1" applyAlignment="1">
      <alignment horizontal="center" vertical="center"/>
    </xf>
    <xf numFmtId="49" fontId="7" fillId="2" borderId="36" xfId="3" applyNumberFormat="1" applyFont="1" applyFill="1" applyBorder="1" applyAlignment="1">
      <alignment horizontal="left" vertical="center"/>
    </xf>
    <xf numFmtId="49" fontId="7" fillId="2" borderId="37" xfId="3" applyNumberFormat="1" applyFont="1" applyFill="1" applyBorder="1" applyAlignment="1">
      <alignment horizontal="left" vertical="center"/>
    </xf>
    <xf numFmtId="1" fontId="7" fillId="4" borderId="37" xfId="3" applyNumberFormat="1" applyFont="1" applyFill="1" applyBorder="1" applyAlignment="1">
      <alignment horizontal="center" vertical="center"/>
    </xf>
    <xf numFmtId="1" fontId="9" fillId="2" borderId="37" xfId="3" applyNumberFormat="1" applyFont="1" applyFill="1" applyBorder="1" applyAlignment="1">
      <alignment horizontal="center" vertical="center"/>
    </xf>
    <xf numFmtId="1" fontId="9" fillId="2" borderId="48" xfId="3" applyNumberFormat="1" applyFont="1" applyFill="1" applyBorder="1" applyAlignment="1">
      <alignment horizontal="center" vertical="center"/>
    </xf>
    <xf numFmtId="1" fontId="7" fillId="2" borderId="37" xfId="3" applyNumberFormat="1" applyFont="1" applyFill="1" applyBorder="1" applyAlignment="1">
      <alignment horizontal="center" vertical="center"/>
    </xf>
    <xf numFmtId="1" fontId="9" fillId="2" borderId="38" xfId="3" applyNumberFormat="1" applyFont="1" applyFill="1" applyBorder="1" applyAlignment="1">
      <alignment horizontal="center" vertical="center"/>
    </xf>
    <xf numFmtId="1" fontId="7" fillId="2" borderId="40" xfId="3" applyNumberFormat="1" applyFont="1" applyFill="1" applyBorder="1" applyAlignment="1">
      <alignment horizontal="center" vertical="center"/>
    </xf>
    <xf numFmtId="1" fontId="9" fillId="2" borderId="40" xfId="3" applyNumberFormat="1" applyFont="1" applyFill="1" applyBorder="1" applyAlignment="1">
      <alignment horizontal="center" vertical="center"/>
    </xf>
    <xf numFmtId="1" fontId="9" fillId="2" borderId="49" xfId="3" applyNumberFormat="1" applyFont="1" applyFill="1" applyBorder="1" applyAlignment="1">
      <alignment horizontal="center" vertical="center"/>
    </xf>
    <xf numFmtId="1" fontId="7" fillId="2" borderId="39" xfId="3" applyNumberFormat="1" applyFont="1" applyFill="1" applyBorder="1" applyAlignment="1">
      <alignment horizontal="center" vertical="center"/>
    </xf>
    <xf numFmtId="1" fontId="9" fillId="2" borderId="41" xfId="3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center"/>
    </xf>
    <xf numFmtId="1" fontId="8" fillId="3" borderId="22" xfId="0" applyNumberFormat="1" applyFont="1" applyFill="1" applyBorder="1" applyAlignment="1">
      <alignment horizontal="center" vertical="center"/>
    </xf>
    <xf numFmtId="1" fontId="7" fillId="4" borderId="5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" fontId="8" fillId="3" borderId="14" xfId="0" applyNumberFormat="1" applyFont="1" applyFill="1" applyBorder="1" applyAlignment="1">
      <alignment horizontal="center" vertical="center"/>
    </xf>
    <xf numFmtId="1" fontId="8" fillId="0" borderId="32" xfId="0" applyNumberFormat="1" applyFont="1" applyBorder="1" applyAlignment="1">
      <alignment horizontal="center" vertical="center"/>
    </xf>
    <xf numFmtId="1" fontId="8" fillId="0" borderId="44" xfId="0" applyNumberFormat="1" applyFont="1" applyBorder="1" applyAlignment="1">
      <alignment horizontal="center" vertical="center"/>
    </xf>
    <xf numFmtId="0" fontId="27" fillId="0" borderId="0" xfId="0" applyFont="1" applyAlignment="1">
      <alignment horizontal="right" vertical="center" wrapText="1"/>
    </xf>
    <xf numFmtId="1" fontId="28" fillId="0" borderId="0" xfId="3" applyNumberFormat="1" applyFont="1" applyAlignment="1">
      <alignment horizontal="center"/>
    </xf>
    <xf numFmtId="9" fontId="28" fillId="0" borderId="0" xfId="5" applyFont="1" applyFill="1"/>
    <xf numFmtId="0" fontId="27" fillId="3" borderId="0" xfId="0" applyFont="1" applyFill="1" applyAlignment="1">
      <alignment horizontal="right" vertical="center" wrapText="1"/>
    </xf>
    <xf numFmtId="1" fontId="27" fillId="3" borderId="0" xfId="0" applyNumberFormat="1" applyFont="1" applyFill="1" applyBorder="1" applyAlignment="1">
      <alignment vertical="center"/>
    </xf>
    <xf numFmtId="9" fontId="27" fillId="3" borderId="0" xfId="5" applyFont="1" applyFill="1" applyBorder="1" applyAlignment="1">
      <alignment vertical="center"/>
    </xf>
    <xf numFmtId="1" fontId="27" fillId="3" borderId="0" xfId="0" applyNumberFormat="1" applyFont="1" applyFill="1" applyAlignment="1">
      <alignment vertical="center"/>
    </xf>
    <xf numFmtId="9" fontId="27" fillId="3" borderId="0" xfId="5" applyFont="1" applyFill="1" applyAlignment="1">
      <alignment vertical="center"/>
    </xf>
    <xf numFmtId="0" fontId="10" fillId="0" borderId="0" xfId="0" applyFont="1" applyBorder="1" applyAlignment="1">
      <alignment horizontal="left" vertical="center"/>
    </xf>
    <xf numFmtId="1" fontId="8" fillId="0" borderId="43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10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vertical="center"/>
    </xf>
    <xf numFmtId="1" fontId="8" fillId="0" borderId="48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right" vertical="center"/>
    </xf>
    <xf numFmtId="0" fontId="21" fillId="0" borderId="17" xfId="0" applyFont="1" applyFill="1" applyBorder="1" applyAlignment="1">
      <alignment vertical="center"/>
    </xf>
    <xf numFmtId="1" fontId="21" fillId="0" borderId="17" xfId="0" applyNumberFormat="1" applyFont="1" applyFill="1" applyBorder="1" applyAlignment="1">
      <alignment vertical="center"/>
    </xf>
    <xf numFmtId="0" fontId="21" fillId="0" borderId="17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1" fontId="19" fillId="0" borderId="17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10" fillId="0" borderId="37" xfId="3" applyFont="1" applyBorder="1" applyAlignment="1">
      <alignment horizontal="left" vertical="center"/>
    </xf>
    <xf numFmtId="0" fontId="7" fillId="0" borderId="37" xfId="3" applyFont="1" applyBorder="1" applyAlignment="1">
      <alignment vertical="center"/>
    </xf>
    <xf numFmtId="1" fontId="8" fillId="0" borderId="37" xfId="3" applyNumberFormat="1" applyFont="1" applyFill="1" applyBorder="1" applyAlignment="1">
      <alignment horizontal="center" vertical="center"/>
    </xf>
    <xf numFmtId="1" fontId="8" fillId="0" borderId="48" xfId="3" applyNumberFormat="1" applyFont="1" applyFill="1" applyBorder="1" applyAlignment="1">
      <alignment horizontal="center" vertical="center"/>
    </xf>
    <xf numFmtId="1" fontId="8" fillId="0" borderId="38" xfId="3" applyNumberFormat="1" applyFont="1" applyFill="1" applyBorder="1" applyAlignment="1">
      <alignment horizontal="center" vertical="center"/>
    </xf>
    <xf numFmtId="0" fontId="11" fillId="0" borderId="17" xfId="3" applyFont="1" applyFill="1" applyBorder="1" applyAlignment="1">
      <alignment horizontal="right" vertical="center"/>
    </xf>
    <xf numFmtId="0" fontId="8" fillId="0" borderId="17" xfId="3" applyFont="1" applyFill="1" applyBorder="1" applyAlignment="1">
      <alignment vertical="center"/>
    </xf>
    <xf numFmtId="0" fontId="8" fillId="0" borderId="17" xfId="3" applyFont="1" applyFill="1" applyBorder="1" applyAlignment="1">
      <alignment horizontal="center" vertical="center"/>
    </xf>
    <xf numFmtId="0" fontId="9" fillId="0" borderId="17" xfId="3" applyFont="1" applyBorder="1" applyAlignment="1">
      <alignment horizontal="right" vertical="center"/>
    </xf>
    <xf numFmtId="0" fontId="11" fillId="0" borderId="0" xfId="3" applyFont="1" applyFill="1" applyBorder="1" applyAlignment="1">
      <alignment horizontal="right" vertical="center"/>
    </xf>
    <xf numFmtId="0" fontId="8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horizontal="center" vertical="center"/>
    </xf>
    <xf numFmtId="0" fontId="9" fillId="0" borderId="0" xfId="3" applyFont="1" applyBorder="1" applyAlignment="1">
      <alignment horizontal="right" vertical="center"/>
    </xf>
    <xf numFmtId="0" fontId="7" fillId="0" borderId="0" xfId="3" applyFont="1" applyBorder="1" applyAlignment="1">
      <alignment vertical="center" wrapText="1"/>
    </xf>
    <xf numFmtId="0" fontId="11" fillId="0" borderId="0" xfId="3" applyFont="1" applyFill="1" applyBorder="1" applyAlignment="1">
      <alignment vertical="center"/>
    </xf>
    <xf numFmtId="0" fontId="7" fillId="0" borderId="17" xfId="3" applyFont="1" applyBorder="1" applyAlignment="1">
      <alignment horizontal="right" vertical="center" wrapText="1"/>
    </xf>
    <xf numFmtId="0" fontId="7" fillId="0" borderId="10" xfId="3" applyFont="1" applyBorder="1" applyAlignment="1">
      <alignment horizontal="right" vertical="center" wrapText="1"/>
    </xf>
    <xf numFmtId="1" fontId="8" fillId="0" borderId="17" xfId="3" applyNumberFormat="1" applyFont="1" applyFill="1" applyBorder="1" applyAlignment="1">
      <alignment vertical="center"/>
    </xf>
    <xf numFmtId="1" fontId="11" fillId="0" borderId="17" xfId="3" applyNumberFormat="1" applyFont="1" applyFill="1" applyBorder="1" applyAlignment="1">
      <alignment vertical="center"/>
    </xf>
    <xf numFmtId="1" fontId="9" fillId="0" borderId="10" xfId="3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7" fillId="2" borderId="35" xfId="0" applyNumberFormat="1" applyFont="1" applyFill="1" applyBorder="1" applyAlignment="1">
      <alignment vertical="center"/>
    </xf>
    <xf numFmtId="49" fontId="9" fillId="4" borderId="35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center" vertical="center" wrapText="1"/>
    </xf>
    <xf numFmtId="49" fontId="8" fillId="3" borderId="12" xfId="0" applyNumberFormat="1" applyFont="1" applyFill="1" applyBorder="1" applyAlignment="1">
      <alignment horizontal="center" vertical="center"/>
    </xf>
    <xf numFmtId="49" fontId="8" fillId="3" borderId="29" xfId="0" applyNumberFormat="1" applyFont="1" applyFill="1" applyBorder="1" applyAlignment="1">
      <alignment horizontal="center" vertical="center"/>
    </xf>
    <xf numFmtId="1" fontId="7" fillId="3" borderId="12" xfId="0" applyNumberFormat="1" applyFont="1" applyFill="1" applyBorder="1" applyAlignment="1">
      <alignment horizontal="center" vertical="center"/>
    </xf>
    <xf numFmtId="1" fontId="9" fillId="3" borderId="12" xfId="0" applyNumberFormat="1" applyFont="1" applyFill="1" applyBorder="1" applyAlignment="1">
      <alignment horizontal="center" vertical="center"/>
    </xf>
    <xf numFmtId="1" fontId="7" fillId="3" borderId="10" xfId="0" applyNumberFormat="1" applyFont="1" applyFill="1" applyBorder="1" applyAlignment="1">
      <alignment horizontal="center" vertical="center"/>
    </xf>
    <xf numFmtId="1" fontId="9" fillId="3" borderId="8" xfId="0" applyNumberFormat="1" applyFont="1" applyFill="1" applyBorder="1" applyAlignment="1">
      <alignment horizontal="center" vertical="center"/>
    </xf>
    <xf numFmtId="1" fontId="7" fillId="3" borderId="9" xfId="0" applyNumberFormat="1" applyFont="1" applyFill="1" applyBorder="1" applyAlignment="1">
      <alignment horizontal="center" vertical="center"/>
    </xf>
    <xf numFmtId="1" fontId="7" fillId="3" borderId="7" xfId="0" applyNumberFormat="1" applyFont="1" applyFill="1" applyBorder="1" applyAlignment="1">
      <alignment horizontal="center" vertical="center"/>
    </xf>
    <xf numFmtId="1" fontId="7" fillId="4" borderId="12" xfId="0" applyNumberFormat="1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7" fillId="4" borderId="10" xfId="0" applyNumberFormat="1" applyFont="1" applyFill="1" applyBorder="1" applyAlignment="1">
      <alignment horizontal="center" vertical="center"/>
    </xf>
    <xf numFmtId="1" fontId="9" fillId="4" borderId="8" xfId="0" applyNumberFormat="1" applyFont="1" applyFill="1" applyBorder="1" applyAlignment="1">
      <alignment horizontal="center" vertical="center"/>
    </xf>
    <xf numFmtId="1" fontId="11" fillId="3" borderId="18" xfId="0" applyNumberFormat="1" applyFont="1" applyFill="1" applyBorder="1" applyAlignment="1">
      <alignment horizontal="center" vertical="center"/>
    </xf>
    <xf numFmtId="1" fontId="11" fillId="3" borderId="53" xfId="0" applyNumberFormat="1" applyFont="1" applyFill="1" applyBorder="1" applyAlignment="1">
      <alignment horizontal="center" vertical="center"/>
    </xf>
    <xf numFmtId="1" fontId="7" fillId="3" borderId="18" xfId="3" applyNumberFormat="1" applyFont="1" applyFill="1" applyBorder="1" applyAlignment="1">
      <alignment horizontal="center" vertical="center"/>
    </xf>
    <xf numFmtId="1" fontId="9" fillId="3" borderId="18" xfId="3" applyNumberFormat="1" applyFont="1" applyFill="1" applyBorder="1" applyAlignment="1">
      <alignment horizontal="center" vertical="center"/>
    </xf>
    <xf numFmtId="1" fontId="9" fillId="3" borderId="53" xfId="3" applyNumberFormat="1" applyFont="1" applyFill="1" applyBorder="1" applyAlignment="1">
      <alignment horizontal="center" vertical="center"/>
    </xf>
    <xf numFmtId="1" fontId="7" fillId="3" borderId="42" xfId="3" applyNumberFormat="1" applyFont="1" applyFill="1" applyBorder="1" applyAlignment="1">
      <alignment horizontal="center" vertical="center"/>
    </xf>
    <xf numFmtId="1" fontId="9" fillId="3" borderId="14" xfId="3" applyNumberFormat="1" applyFont="1" applyFill="1" applyBorder="1" applyAlignment="1">
      <alignment horizontal="center" vertical="center"/>
    </xf>
    <xf numFmtId="0" fontId="7" fillId="0" borderId="36" xfId="1" applyFont="1" applyFill="1" applyBorder="1" applyAlignment="1">
      <alignment horizontal="center" vertical="center"/>
    </xf>
    <xf numFmtId="0" fontId="7" fillId="0" borderId="39" xfId="1" applyFont="1" applyFill="1" applyBorder="1" applyAlignment="1">
      <alignment horizontal="center" vertical="center"/>
    </xf>
    <xf numFmtId="0" fontId="7" fillId="2" borderId="36" xfId="1" applyFont="1" applyFill="1" applyBorder="1" applyAlignment="1">
      <alignment horizontal="center" vertical="center"/>
    </xf>
    <xf numFmtId="49" fontId="7" fillId="2" borderId="37" xfId="1" applyNumberFormat="1" applyFont="1" applyFill="1" applyBorder="1" applyAlignment="1">
      <alignment horizontal="center" vertical="center"/>
    </xf>
    <xf numFmtId="0" fontId="7" fillId="2" borderId="38" xfId="1" applyFont="1" applyFill="1" applyBorder="1" applyAlignment="1">
      <alignment horizontal="center" vertical="center" wrapText="1"/>
    </xf>
    <xf numFmtId="0" fontId="7" fillId="0" borderId="51" xfId="1" applyFont="1" applyFill="1" applyBorder="1" applyAlignment="1">
      <alignment horizontal="center" vertical="center"/>
    </xf>
    <xf numFmtId="0" fontId="7" fillId="0" borderId="37" xfId="1" applyFont="1" applyFill="1" applyBorder="1" applyAlignment="1">
      <alignment horizontal="center" vertical="center"/>
    </xf>
    <xf numFmtId="0" fontId="9" fillId="0" borderId="38" xfId="1" applyFont="1" applyFill="1" applyBorder="1" applyAlignment="1">
      <alignment horizontal="right" vertical="center"/>
    </xf>
    <xf numFmtId="0" fontId="9" fillId="0" borderId="48" xfId="1" applyFont="1" applyFill="1" applyBorder="1" applyAlignment="1">
      <alignment horizontal="right" vertical="center"/>
    </xf>
    <xf numFmtId="0" fontId="18" fillId="0" borderId="36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21" fillId="0" borderId="8" xfId="1" applyFont="1" applyFill="1" applyBorder="1" applyAlignment="1" applyProtection="1">
      <alignment vertical="center"/>
      <protection locked="0"/>
    </xf>
    <xf numFmtId="0" fontId="21" fillId="0" borderId="7" xfId="1" applyFont="1" applyFill="1" applyBorder="1" applyAlignment="1">
      <alignment horizontal="center" vertical="center"/>
    </xf>
    <xf numFmtId="0" fontId="21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30" fillId="0" borderId="8" xfId="0" applyFont="1" applyBorder="1"/>
    <xf numFmtId="0" fontId="30" fillId="0" borderId="41" xfId="0" applyFont="1" applyBorder="1"/>
    <xf numFmtId="0" fontId="21" fillId="0" borderId="39" xfId="1" applyFont="1" applyFill="1" applyBorder="1" applyAlignment="1">
      <alignment horizontal="center" vertical="center"/>
    </xf>
    <xf numFmtId="0" fontId="21" fillId="0" borderId="41" xfId="1" applyFont="1" applyFill="1" applyBorder="1" applyAlignment="1">
      <alignment horizontal="center" vertical="center"/>
    </xf>
    <xf numFmtId="0" fontId="8" fillId="0" borderId="50" xfId="1" applyFont="1" applyFill="1" applyBorder="1" applyAlignment="1">
      <alignment horizontal="center" vertical="center"/>
    </xf>
    <xf numFmtId="0" fontId="8" fillId="0" borderId="40" xfId="1" applyFont="1" applyFill="1" applyBorder="1" applyAlignment="1">
      <alignment horizontal="center" vertical="center"/>
    </xf>
    <xf numFmtId="0" fontId="11" fillId="0" borderId="41" xfId="1" applyFont="1" applyFill="1" applyBorder="1" applyAlignment="1">
      <alignment horizontal="center" vertical="center"/>
    </xf>
    <xf numFmtId="0" fontId="8" fillId="0" borderId="39" xfId="1" applyFont="1" applyFill="1" applyBorder="1" applyAlignment="1">
      <alignment horizontal="center" vertical="center"/>
    </xf>
    <xf numFmtId="0" fontId="11" fillId="0" borderId="49" xfId="1" applyFont="1" applyFill="1" applyBorder="1" applyAlignment="1">
      <alignment horizontal="center" vertical="center"/>
    </xf>
    <xf numFmtId="0" fontId="8" fillId="0" borderId="41" xfId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right" vertical="center"/>
    </xf>
    <xf numFmtId="0" fontId="7" fillId="0" borderId="38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9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vertical="center"/>
    </xf>
    <xf numFmtId="0" fontId="21" fillId="0" borderId="10" xfId="1" applyFont="1" applyFill="1" applyBorder="1" applyAlignment="1">
      <alignment horizontal="center" vertical="center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21" fillId="0" borderId="40" xfId="1" applyFont="1" applyFill="1" applyBorder="1" applyAlignment="1">
      <alignment horizontal="center" vertical="center"/>
    </xf>
    <xf numFmtId="0" fontId="8" fillId="0" borderId="39" xfId="1" applyFont="1" applyFill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center" vertical="center"/>
    </xf>
    <xf numFmtId="1" fontId="7" fillId="0" borderId="0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right" vertical="center" wrapText="1"/>
    </xf>
    <xf numFmtId="0" fontId="9" fillId="0" borderId="0" xfId="1" applyFont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0" fontId="8" fillId="3" borderId="0" xfId="3" applyFont="1" applyFill="1" applyBorder="1" applyAlignment="1">
      <alignment vertical="center"/>
    </xf>
    <xf numFmtId="0" fontId="7" fillId="3" borderId="0" xfId="3" applyFont="1" applyFill="1" applyBorder="1" applyAlignment="1">
      <alignment vertical="center"/>
    </xf>
    <xf numFmtId="0" fontId="7" fillId="0" borderId="28" xfId="3" applyFont="1" applyBorder="1" applyAlignment="1">
      <alignment vertical="center"/>
    </xf>
    <xf numFmtId="0" fontId="7" fillId="0" borderId="43" xfId="3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/>
    </xf>
    <xf numFmtId="1" fontId="7" fillId="3" borderId="12" xfId="3" applyNumberFormat="1" applyFont="1" applyFill="1" applyBorder="1" applyAlignment="1">
      <alignment horizontal="center" vertical="center"/>
    </xf>
    <xf numFmtId="1" fontId="7" fillId="3" borderId="29" xfId="3" applyNumberFormat="1" applyFont="1" applyFill="1" applyBorder="1" applyAlignment="1">
      <alignment horizontal="center" vertical="center"/>
    </xf>
    <xf numFmtId="1" fontId="7" fillId="3" borderId="35" xfId="3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0" fillId="0" borderId="54" xfId="3" applyFont="1" applyFill="1" applyBorder="1" applyAlignment="1">
      <alignment horizontal="left" vertical="center"/>
    </xf>
    <xf numFmtId="0" fontId="10" fillId="0" borderId="54" xfId="3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7" fillId="2" borderId="39" xfId="0" applyNumberFormat="1" applyFont="1" applyFill="1" applyBorder="1" applyAlignment="1">
      <alignment horizontal="left" vertical="center"/>
    </xf>
    <xf numFmtId="49" fontId="7" fillId="2" borderId="40" xfId="0" applyNumberFormat="1" applyFont="1" applyFill="1" applyBorder="1" applyAlignment="1">
      <alignment horizontal="left" vertical="center"/>
    </xf>
    <xf numFmtId="49" fontId="7" fillId="2" borderId="41" xfId="0" applyNumberFormat="1" applyFont="1" applyFill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7" fillId="2" borderId="45" xfId="0" applyNumberFormat="1" applyFont="1" applyFill="1" applyBorder="1" applyAlignment="1">
      <alignment horizontal="left" vertical="center"/>
    </xf>
    <xf numFmtId="49" fontId="7" fillId="2" borderId="46" xfId="0" applyNumberFormat="1" applyFont="1" applyFill="1" applyBorder="1" applyAlignment="1">
      <alignment horizontal="left" vertical="center"/>
    </xf>
    <xf numFmtId="49" fontId="7" fillId="2" borderId="47" xfId="0" applyNumberFormat="1" applyFont="1" applyFill="1" applyBorder="1" applyAlignment="1">
      <alignment horizontal="left" vertical="center"/>
    </xf>
    <xf numFmtId="49" fontId="7" fillId="4" borderId="45" xfId="0" applyNumberFormat="1" applyFont="1" applyFill="1" applyBorder="1" applyAlignment="1">
      <alignment horizontal="left" vertical="center"/>
    </xf>
    <xf numFmtId="49" fontId="7" fillId="4" borderId="46" xfId="0" applyNumberFormat="1" applyFont="1" applyFill="1" applyBorder="1" applyAlignment="1">
      <alignment horizontal="left" vertical="center"/>
    </xf>
    <xf numFmtId="49" fontId="7" fillId="4" borderId="47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49" fontId="7" fillId="0" borderId="37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49" fontId="7" fillId="2" borderId="36" xfId="0" applyNumberFormat="1" applyFont="1" applyFill="1" applyBorder="1" applyAlignment="1">
      <alignment horizontal="left" vertical="center"/>
    </xf>
    <xf numFmtId="49" fontId="7" fillId="2" borderId="37" xfId="0" applyNumberFormat="1" applyFont="1" applyFill="1" applyBorder="1" applyAlignment="1">
      <alignment horizontal="left" vertical="center"/>
    </xf>
    <xf numFmtId="49" fontId="7" fillId="2" borderId="48" xfId="0" applyNumberFormat="1" applyFont="1" applyFill="1" applyBorder="1" applyAlignment="1">
      <alignment horizontal="left" vertical="center"/>
    </xf>
    <xf numFmtId="0" fontId="7" fillId="0" borderId="55" xfId="0" applyFont="1" applyBorder="1" applyAlignment="1">
      <alignment horizontal="center" vertical="center"/>
    </xf>
    <xf numFmtId="0" fontId="7" fillId="2" borderId="25" xfId="0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left" vertical="center"/>
    </xf>
    <xf numFmtId="0" fontId="7" fillId="2" borderId="52" xfId="0" applyFont="1" applyFill="1" applyBorder="1" applyAlignment="1">
      <alignment horizontal="left" vertical="center"/>
    </xf>
    <xf numFmtId="0" fontId="7" fillId="0" borderId="4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2" borderId="39" xfId="0" applyFont="1" applyFill="1" applyBorder="1" applyAlignment="1">
      <alignment vertical="center"/>
    </xf>
    <xf numFmtId="0" fontId="7" fillId="2" borderId="40" xfId="0" applyFont="1" applyFill="1" applyBorder="1" applyAlignment="1">
      <alignment vertical="center"/>
    </xf>
    <xf numFmtId="0" fontId="7" fillId="2" borderId="49" xfId="0" applyFont="1" applyFill="1" applyBorder="1" applyAlignment="1">
      <alignment vertical="center"/>
    </xf>
    <xf numFmtId="1" fontId="8" fillId="0" borderId="9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1" fontId="7" fillId="4" borderId="9" xfId="0" applyNumberFormat="1" applyFont="1" applyFill="1" applyBorder="1" applyAlignment="1">
      <alignment horizontal="center" vertical="center"/>
    </xf>
    <xf numFmtId="1" fontId="7" fillId="4" borderId="10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right" vertical="center"/>
    </xf>
    <xf numFmtId="1" fontId="7" fillId="2" borderId="9" xfId="0" applyNumberFormat="1" applyFont="1" applyFill="1" applyBorder="1" applyAlignment="1">
      <alignment horizontal="center" vertical="center"/>
    </xf>
    <xf numFmtId="1" fontId="7" fillId="2" borderId="36" xfId="0" applyNumberFormat="1" applyFont="1" applyFill="1" applyBorder="1" applyAlignment="1">
      <alignment horizontal="center" vertical="center"/>
    </xf>
    <xf numFmtId="1" fontId="7" fillId="2" borderId="37" xfId="0" applyNumberFormat="1" applyFont="1" applyFill="1" applyBorder="1" applyAlignment="1">
      <alignment horizontal="center" vertical="center"/>
    </xf>
    <xf numFmtId="1" fontId="7" fillId="4" borderId="7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vertical="center"/>
    </xf>
    <xf numFmtId="0" fontId="7" fillId="4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1" fontId="7" fillId="2" borderId="51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4" borderId="45" xfId="0" applyFont="1" applyFill="1" applyBorder="1" applyAlignment="1">
      <alignment vertical="center"/>
    </xf>
    <xf numFmtId="0" fontId="7" fillId="4" borderId="46" xfId="0" applyFont="1" applyFill="1" applyBorder="1" applyAlignment="1">
      <alignment vertical="center"/>
    </xf>
    <xf numFmtId="0" fontId="7" fillId="4" borderId="47" xfId="0" applyFont="1" applyFill="1" applyBorder="1" applyAlignment="1">
      <alignment vertical="center"/>
    </xf>
    <xf numFmtId="0" fontId="7" fillId="2" borderId="45" xfId="0" applyFont="1" applyFill="1" applyBorder="1" applyAlignment="1">
      <alignment vertical="center"/>
    </xf>
    <xf numFmtId="0" fontId="7" fillId="2" borderId="46" xfId="0" applyFont="1" applyFill="1" applyBorder="1" applyAlignment="1">
      <alignment vertical="center"/>
    </xf>
    <xf numFmtId="0" fontId="7" fillId="2" borderId="47" xfId="0" applyFont="1" applyFill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1" fontId="8" fillId="0" borderId="36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right" vertical="center"/>
    </xf>
    <xf numFmtId="0" fontId="7" fillId="2" borderId="40" xfId="0" applyFont="1" applyFill="1" applyBorder="1" applyAlignment="1">
      <alignment horizontal="right" vertical="center"/>
    </xf>
    <xf numFmtId="0" fontId="7" fillId="2" borderId="41" xfId="0" applyFont="1" applyFill="1" applyBorder="1" applyAlignment="1">
      <alignment horizontal="right" vertical="center"/>
    </xf>
    <xf numFmtId="49" fontId="7" fillId="2" borderId="38" xfId="0" applyNumberFormat="1" applyFont="1" applyFill="1" applyBorder="1" applyAlignment="1">
      <alignment horizontal="left" vertical="center"/>
    </xf>
    <xf numFmtId="0" fontId="7" fillId="2" borderId="8" xfId="0" applyFont="1" applyFill="1" applyBorder="1" applyAlignment="1">
      <alignment vertical="center"/>
    </xf>
    <xf numFmtId="1" fontId="7" fillId="2" borderId="36" xfId="3" applyNumberFormat="1" applyFont="1" applyFill="1" applyBorder="1" applyAlignment="1">
      <alignment horizontal="center" vertical="center"/>
    </xf>
    <xf numFmtId="1" fontId="7" fillId="2" borderId="37" xfId="3" applyNumberFormat="1" applyFont="1" applyFill="1" applyBorder="1" applyAlignment="1">
      <alignment horizontal="center" vertical="center"/>
    </xf>
    <xf numFmtId="0" fontId="29" fillId="0" borderId="0" xfId="3" applyFont="1" applyBorder="1" applyAlignment="1">
      <alignment horizontal="center" vertical="center"/>
    </xf>
    <xf numFmtId="1" fontId="8" fillId="0" borderId="36" xfId="3" applyNumberFormat="1" applyFont="1" applyFill="1" applyBorder="1" applyAlignment="1">
      <alignment horizontal="center" vertical="center"/>
    </xf>
    <xf numFmtId="1" fontId="8" fillId="0" borderId="37" xfId="3" applyNumberFormat="1" applyFont="1" applyFill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49" xfId="3" applyFont="1" applyBorder="1" applyAlignment="1">
      <alignment horizontal="center" vertical="center"/>
    </xf>
    <xf numFmtId="0" fontId="7" fillId="0" borderId="30" xfId="3" applyFont="1" applyBorder="1" applyAlignment="1">
      <alignment horizontal="center" vertical="center"/>
    </xf>
    <xf numFmtId="0" fontId="7" fillId="0" borderId="31" xfId="3" applyFont="1" applyBorder="1" applyAlignment="1">
      <alignment horizontal="center" vertical="center"/>
    </xf>
    <xf numFmtId="0" fontId="7" fillId="2" borderId="39" xfId="3" applyFont="1" applyFill="1" applyBorder="1" applyAlignment="1">
      <alignment horizontal="right" vertical="center"/>
    </xf>
    <xf numFmtId="0" fontId="7" fillId="2" borderId="40" xfId="3" applyFont="1" applyFill="1" applyBorder="1" applyAlignment="1">
      <alignment horizontal="right" vertical="center"/>
    </xf>
    <xf numFmtId="1" fontId="7" fillId="2" borderId="7" xfId="3" applyNumberFormat="1" applyFont="1" applyFill="1" applyBorder="1" applyAlignment="1">
      <alignment horizontal="center" vertical="center"/>
    </xf>
    <xf numFmtId="1" fontId="7" fillId="2" borderId="10" xfId="3" applyNumberFormat="1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left" vertical="center"/>
    </xf>
    <xf numFmtId="0" fontId="7" fillId="2" borderId="5" xfId="3" applyFont="1" applyFill="1" applyBorder="1" applyAlignment="1">
      <alignment horizontal="left" vertical="center"/>
    </xf>
    <xf numFmtId="0" fontId="7" fillId="2" borderId="9" xfId="3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7" fillId="0" borderId="36" xfId="1" applyFont="1" applyFill="1" applyBorder="1" applyAlignment="1">
      <alignment horizontal="center" vertical="center"/>
    </xf>
    <xf numFmtId="0" fontId="8" fillId="0" borderId="39" xfId="1" applyFont="1" applyFill="1" applyBorder="1"/>
    <xf numFmtId="49" fontId="7" fillId="0" borderId="37" xfId="1" applyNumberFormat="1" applyFont="1" applyFill="1" applyBorder="1" applyAlignment="1">
      <alignment horizontal="center" vertical="center"/>
    </xf>
    <xf numFmtId="0" fontId="7" fillId="0" borderId="40" xfId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 wrapText="1"/>
    </xf>
    <xf numFmtId="0" fontId="7" fillId="0" borderId="41" xfId="1" applyFont="1" applyFill="1" applyBorder="1" applyAlignment="1">
      <alignment vertical="center" wrapText="1"/>
    </xf>
    <xf numFmtId="0" fontId="9" fillId="0" borderId="38" xfId="1" applyFont="1" applyFill="1" applyBorder="1" applyAlignment="1">
      <alignment horizontal="center" vertical="center"/>
    </xf>
    <xf numFmtId="0" fontId="9" fillId="0" borderId="41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/>
    </xf>
    <xf numFmtId="0" fontId="7" fillId="0" borderId="52" xfId="1" applyFont="1" applyFill="1" applyBorder="1" applyAlignment="1">
      <alignment horizontal="center" vertical="center"/>
    </xf>
    <xf numFmtId="0" fontId="18" fillId="0" borderId="36" xfId="1" applyFont="1" applyFill="1" applyBorder="1" applyAlignment="1">
      <alignment horizontal="center" vertical="center"/>
    </xf>
    <xf numFmtId="0" fontId="18" fillId="0" borderId="39" xfId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/>
    </xf>
    <xf numFmtId="0" fontId="7" fillId="0" borderId="46" xfId="1" applyFont="1" applyFill="1" applyBorder="1" applyAlignment="1">
      <alignment horizontal="center" vertical="center"/>
    </xf>
    <xf numFmtId="0" fontId="7" fillId="0" borderId="47" xfId="1" applyFont="1" applyFill="1" applyBorder="1" applyAlignment="1">
      <alignment horizontal="center" vertical="center"/>
    </xf>
    <xf numFmtId="0" fontId="7" fillId="0" borderId="57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 wrapText="1"/>
    </xf>
    <xf numFmtId="49" fontId="7" fillId="2" borderId="7" xfId="1" applyNumberFormat="1" applyFont="1" applyFill="1" applyBorder="1" applyAlignment="1">
      <alignment horizontal="left" vertical="center"/>
    </xf>
    <xf numFmtId="49" fontId="7" fillId="2" borderId="10" xfId="1" applyNumberFormat="1" applyFont="1" applyFill="1" applyBorder="1" applyAlignment="1">
      <alignment horizontal="left" vertical="center"/>
    </xf>
    <xf numFmtId="49" fontId="7" fillId="2" borderId="8" xfId="1" applyNumberFormat="1" applyFont="1" applyFill="1" applyBorder="1" applyAlignment="1">
      <alignment horizontal="left" vertical="center"/>
    </xf>
    <xf numFmtId="1" fontId="7" fillId="0" borderId="0" xfId="1" applyNumberFormat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/>
    <xf numFmtId="49" fontId="7" fillId="0" borderId="0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</cellXfs>
  <cellStyles count="6">
    <cellStyle name="Normál" xfId="0" builtinId="0"/>
    <cellStyle name="Normál 2" xfId="2" xr:uid="{00000000-0005-0000-0000-000001000000}"/>
    <cellStyle name="Normál 2 2" xfId="4" xr:uid="{00000000-0005-0000-0000-000002000000}"/>
    <cellStyle name="Normál 3" xfId="3" xr:uid="{00000000-0005-0000-0000-000003000000}"/>
    <cellStyle name="Normál_RKK_KIP_N_BSc3_080219_V1" xfId="1" xr:uid="{00000000-0005-0000-0000-000004000000}"/>
    <cellStyle name="Százalék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1"/>
  <sheetViews>
    <sheetView showGridLines="0" tabSelected="1" zoomScale="80" zoomScaleNormal="80" zoomScaleSheetLayoutView="90" zoomScalePageLayoutView="80" workbookViewId="0">
      <selection activeCell="I33" sqref="I33"/>
    </sheetView>
  </sheetViews>
  <sheetFormatPr defaultColWidth="9.140625" defaultRowHeight="12.75" x14ac:dyDescent="0.2"/>
  <cols>
    <col min="1" max="1" width="5.42578125" style="5" customWidth="1"/>
    <col min="2" max="2" width="19.140625" style="6" customWidth="1"/>
    <col min="3" max="3" width="69.42578125" style="7" bestFit="1" customWidth="1"/>
    <col min="4" max="4" width="9.140625" style="8" bestFit="1" customWidth="1"/>
    <col min="5" max="6" width="8.140625" style="8" customWidth="1"/>
    <col min="7" max="8" width="4.42578125" style="8" bestFit="1" customWidth="1"/>
    <col min="9" max="9" width="3.42578125" style="8" customWidth="1"/>
    <col min="10" max="10" width="4.7109375" style="8" customWidth="1"/>
    <col min="11" max="13" width="3.42578125" style="8" customWidth="1"/>
    <col min="14" max="14" width="4.7109375" style="8" customWidth="1"/>
    <col min="15" max="17" width="3.42578125" style="8" customWidth="1"/>
    <col min="18" max="18" width="4.85546875" style="8" bestFit="1" customWidth="1"/>
    <col min="19" max="21" width="3.42578125" style="8" customWidth="1"/>
    <col min="22" max="22" width="4.7109375" style="8" customWidth="1"/>
    <col min="23" max="23" width="21.7109375" style="8" customWidth="1"/>
    <col min="24" max="24" width="20.85546875" style="8" customWidth="1"/>
    <col min="25" max="16384" width="9.140625" style="8"/>
  </cols>
  <sheetData>
    <row r="1" spans="1:26" s="4" customFormat="1" ht="18" x14ac:dyDescent="0.2">
      <c r="A1" s="1" t="s">
        <v>102</v>
      </c>
      <c r="B1" s="2"/>
      <c r="C1" s="3"/>
      <c r="K1" s="33" t="s">
        <v>37</v>
      </c>
      <c r="O1" s="33"/>
      <c r="P1" s="33"/>
      <c r="Q1" s="33"/>
      <c r="R1" s="33"/>
      <c r="S1" s="33"/>
      <c r="T1" s="33"/>
      <c r="U1" s="33"/>
      <c r="V1" s="575" t="s">
        <v>210</v>
      </c>
      <c r="W1" s="575"/>
      <c r="X1" s="575"/>
      <c r="Y1" s="575"/>
      <c r="Z1" s="575"/>
    </row>
    <row r="2" spans="1:26" s="4" customFormat="1" ht="18" x14ac:dyDescent="0.2">
      <c r="A2" s="1" t="s">
        <v>103</v>
      </c>
      <c r="B2" s="2"/>
      <c r="C2" s="3"/>
      <c r="K2" s="33" t="s">
        <v>76</v>
      </c>
      <c r="O2" s="33"/>
      <c r="P2" s="33"/>
      <c r="Q2" s="33"/>
      <c r="R2" s="33"/>
      <c r="S2" s="33"/>
      <c r="T2" s="33"/>
      <c r="U2" s="33"/>
      <c r="V2" s="575" t="s">
        <v>207</v>
      </c>
      <c r="W2" s="575"/>
      <c r="X2" s="575"/>
      <c r="Y2" s="575"/>
      <c r="Z2" s="575"/>
    </row>
    <row r="3" spans="1:26" s="4" customFormat="1" ht="18" x14ac:dyDescent="0.2">
      <c r="A3" s="1"/>
      <c r="B3" s="2"/>
      <c r="C3" s="3"/>
      <c r="K3" s="33" t="s">
        <v>13</v>
      </c>
      <c r="O3" s="33"/>
      <c r="P3" s="33"/>
      <c r="Q3" s="33"/>
      <c r="R3" s="33"/>
      <c r="S3" s="33"/>
      <c r="T3" s="33"/>
      <c r="U3" s="33"/>
      <c r="V3" s="575" t="s">
        <v>208</v>
      </c>
      <c r="W3" s="575"/>
      <c r="X3" s="575"/>
      <c r="Y3" s="575"/>
      <c r="Z3" s="575"/>
    </row>
    <row r="4" spans="1:26" s="4" customFormat="1" ht="18.75" x14ac:dyDescent="0.2">
      <c r="A4" s="1"/>
      <c r="B4" s="2"/>
      <c r="C4" s="3"/>
      <c r="F4" s="582" t="s">
        <v>196</v>
      </c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479"/>
      <c r="S4" s="479"/>
      <c r="T4" s="479"/>
      <c r="U4" s="479"/>
      <c r="V4" s="479"/>
      <c r="W4" s="479"/>
    </row>
    <row r="6" spans="1:26" ht="33" customHeight="1" x14ac:dyDescent="0.2">
      <c r="B6" s="594"/>
      <c r="C6" s="594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6" ht="25.5" customHeight="1" thickBot="1" x14ac:dyDescent="0.25">
      <c r="A7" s="595" t="s">
        <v>41</v>
      </c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</row>
    <row r="8" spans="1:26" s="10" customFormat="1" ht="20.25" customHeight="1" thickBot="1" x14ac:dyDescent="0.25">
      <c r="A8" s="597"/>
      <c r="B8" s="599" t="s">
        <v>14</v>
      </c>
      <c r="C8" s="600" t="s">
        <v>15</v>
      </c>
      <c r="D8" s="131" t="s">
        <v>128</v>
      </c>
      <c r="E8" s="602" t="s">
        <v>16</v>
      </c>
      <c r="F8" s="573" t="s">
        <v>40</v>
      </c>
      <c r="G8" s="605" t="s">
        <v>38</v>
      </c>
      <c r="H8" s="606"/>
      <c r="I8" s="606"/>
      <c r="J8" s="606"/>
      <c r="K8" s="606"/>
      <c r="L8" s="606"/>
      <c r="M8" s="606"/>
      <c r="N8" s="606"/>
      <c r="O8" s="606"/>
      <c r="P8" s="606"/>
      <c r="Q8" s="606"/>
      <c r="R8" s="606"/>
      <c r="S8" s="608"/>
      <c r="T8" s="608"/>
      <c r="U8" s="608"/>
      <c r="V8" s="609"/>
      <c r="W8" s="573" t="s">
        <v>17</v>
      </c>
      <c r="X8" s="604"/>
    </row>
    <row r="9" spans="1:26" s="10" customFormat="1" ht="20.25" customHeight="1" thickBot="1" x14ac:dyDescent="0.25">
      <c r="A9" s="598"/>
      <c r="B9" s="580"/>
      <c r="C9" s="601"/>
      <c r="D9" s="138" t="s">
        <v>1</v>
      </c>
      <c r="E9" s="603"/>
      <c r="F9" s="574"/>
      <c r="G9" s="605" t="s">
        <v>18</v>
      </c>
      <c r="H9" s="606"/>
      <c r="I9" s="606"/>
      <c r="J9" s="607"/>
      <c r="K9" s="605" t="s">
        <v>19</v>
      </c>
      <c r="L9" s="606"/>
      <c r="M9" s="606"/>
      <c r="N9" s="607"/>
      <c r="O9" s="605" t="s">
        <v>20</v>
      </c>
      <c r="P9" s="606"/>
      <c r="Q9" s="606"/>
      <c r="R9" s="607"/>
      <c r="S9" s="579" t="s">
        <v>21</v>
      </c>
      <c r="T9" s="580"/>
      <c r="U9" s="580"/>
      <c r="V9" s="581"/>
      <c r="W9" s="574"/>
      <c r="X9" s="604"/>
    </row>
    <row r="10" spans="1:26" s="10" customFormat="1" ht="19.5" customHeight="1" x14ac:dyDescent="0.2">
      <c r="A10" s="148"/>
      <c r="B10" s="149"/>
      <c r="C10" s="150"/>
      <c r="D10" s="131"/>
      <c r="E10" s="102"/>
      <c r="F10" s="102"/>
      <c r="G10" s="148" t="s">
        <v>25</v>
      </c>
      <c r="H10" s="151" t="s">
        <v>39</v>
      </c>
      <c r="I10" s="151" t="s">
        <v>26</v>
      </c>
      <c r="J10" s="152" t="s">
        <v>27</v>
      </c>
      <c r="K10" s="148" t="s">
        <v>25</v>
      </c>
      <c r="L10" s="151" t="s">
        <v>39</v>
      </c>
      <c r="M10" s="151" t="s">
        <v>26</v>
      </c>
      <c r="N10" s="152" t="s">
        <v>27</v>
      </c>
      <c r="O10" s="148" t="s">
        <v>25</v>
      </c>
      <c r="P10" s="151" t="s">
        <v>39</v>
      </c>
      <c r="Q10" s="151" t="s">
        <v>26</v>
      </c>
      <c r="R10" s="152" t="s">
        <v>27</v>
      </c>
      <c r="S10" s="248" t="s">
        <v>25</v>
      </c>
      <c r="T10" s="151" t="s">
        <v>39</v>
      </c>
      <c r="U10" s="151" t="s">
        <v>26</v>
      </c>
      <c r="V10" s="152" t="s">
        <v>27</v>
      </c>
      <c r="W10" s="153" t="s">
        <v>14</v>
      </c>
      <c r="X10" s="101"/>
    </row>
    <row r="11" spans="1:26" s="10" customFormat="1" ht="18.75" customHeight="1" thickBot="1" x14ac:dyDescent="0.25">
      <c r="A11" s="576" t="s">
        <v>124</v>
      </c>
      <c r="B11" s="577"/>
      <c r="C11" s="578"/>
      <c r="D11" s="154">
        <f>SUM(D12:D15)</f>
        <v>80</v>
      </c>
      <c r="E11" s="155">
        <f>SUM(E12:E15)</f>
        <v>20</v>
      </c>
      <c r="F11" s="156"/>
      <c r="G11" s="157">
        <f>SUM(G12:G15)</f>
        <v>45</v>
      </c>
      <c r="H11" s="158">
        <f>SUM(H12:H15)</f>
        <v>35</v>
      </c>
      <c r="I11" s="158"/>
      <c r="J11" s="160">
        <f>SUM(J12:J15)</f>
        <v>20</v>
      </c>
      <c r="K11" s="157">
        <f>SUM(K12:K15)</f>
        <v>0</v>
      </c>
      <c r="L11" s="158">
        <f>SUM(L12:L15)</f>
        <v>0</v>
      </c>
      <c r="M11" s="158"/>
      <c r="N11" s="160">
        <f>SUM(N12:N15)</f>
        <v>0</v>
      </c>
      <c r="O11" s="157">
        <f>SUM(O12:O15)</f>
        <v>0</v>
      </c>
      <c r="P11" s="158">
        <f>SUM(P12:P15)</f>
        <v>0</v>
      </c>
      <c r="Q11" s="158"/>
      <c r="R11" s="160">
        <f>SUM(R12:R15)</f>
        <v>0</v>
      </c>
      <c r="S11" s="249">
        <f>SUM(S12:S15)</f>
        <v>0</v>
      </c>
      <c r="T11" s="158">
        <f>SUM(T12:T15)</f>
        <v>0</v>
      </c>
      <c r="U11" s="158"/>
      <c r="V11" s="160">
        <f>SUM(V12:V15)</f>
        <v>0</v>
      </c>
      <c r="W11" s="161"/>
      <c r="X11" s="101"/>
    </row>
    <row r="12" spans="1:26" s="10" customFormat="1" ht="15" customHeight="1" x14ac:dyDescent="0.2">
      <c r="A12" s="139" t="s">
        <v>18</v>
      </c>
      <c r="B12" s="140" t="s">
        <v>200</v>
      </c>
      <c r="C12" s="141" t="s">
        <v>2</v>
      </c>
      <c r="D12" s="142">
        <f>SUM(G12,H12,K12,L12,O12,P12,S12,T12)</f>
        <v>25</v>
      </c>
      <c r="E12" s="142">
        <f>SUM(J12,N12,R12,V12)</f>
        <v>6</v>
      </c>
      <c r="F12" s="143" t="s">
        <v>4</v>
      </c>
      <c r="G12" s="144">
        <v>15</v>
      </c>
      <c r="H12" s="145">
        <v>10</v>
      </c>
      <c r="I12" s="146" t="s">
        <v>3</v>
      </c>
      <c r="J12" s="423">
        <v>6</v>
      </c>
      <c r="K12" s="144"/>
      <c r="L12" s="145"/>
      <c r="M12" s="145"/>
      <c r="N12" s="247"/>
      <c r="O12" s="144"/>
      <c r="P12" s="145"/>
      <c r="Q12" s="145"/>
      <c r="R12" s="147"/>
      <c r="S12" s="246"/>
      <c r="T12" s="145"/>
      <c r="U12" s="145"/>
      <c r="V12" s="147"/>
      <c r="W12" s="487" t="s">
        <v>137</v>
      </c>
      <c r="X12" s="558"/>
    </row>
    <row r="13" spans="1:26" s="10" customFormat="1" ht="15" customHeight="1" x14ac:dyDescent="0.2">
      <c r="A13" s="116" t="s">
        <v>19</v>
      </c>
      <c r="B13" s="106" t="s">
        <v>183</v>
      </c>
      <c r="C13" s="133" t="s">
        <v>182</v>
      </c>
      <c r="D13" s="142">
        <f t="shared" ref="D13:D15" si="0">SUM(G13,H13,K13,L13,O13,P13,S13,T13)</f>
        <v>15</v>
      </c>
      <c r="E13" s="128">
        <f t="shared" ref="E13:E15" si="1">SUM(J13,N13,R13,V13)</f>
        <v>4</v>
      </c>
      <c r="F13" s="114" t="s">
        <v>4</v>
      </c>
      <c r="G13" s="117">
        <v>5</v>
      </c>
      <c r="H13" s="107">
        <v>10</v>
      </c>
      <c r="I13" s="108" t="s">
        <v>3</v>
      </c>
      <c r="J13" s="424">
        <v>4</v>
      </c>
      <c r="K13" s="117"/>
      <c r="L13" s="107"/>
      <c r="M13" s="107"/>
      <c r="N13" s="219"/>
      <c r="O13" s="117"/>
      <c r="P13" s="107"/>
      <c r="Q13" s="107"/>
      <c r="R13" s="118"/>
      <c r="S13" s="233"/>
      <c r="T13" s="107"/>
      <c r="U13" s="107"/>
      <c r="V13" s="118"/>
      <c r="W13" s="487" t="s">
        <v>137</v>
      </c>
      <c r="X13" s="558"/>
    </row>
    <row r="14" spans="1:26" s="10" customFormat="1" ht="15" customHeight="1" x14ac:dyDescent="0.2">
      <c r="A14" s="116" t="s">
        <v>20</v>
      </c>
      <c r="B14" s="106" t="s">
        <v>184</v>
      </c>
      <c r="C14" s="133" t="s">
        <v>201</v>
      </c>
      <c r="D14" s="142">
        <f t="shared" si="0"/>
        <v>25</v>
      </c>
      <c r="E14" s="128">
        <f t="shared" si="1"/>
        <v>6</v>
      </c>
      <c r="F14" s="114" t="s">
        <v>4</v>
      </c>
      <c r="G14" s="117">
        <v>15</v>
      </c>
      <c r="H14" s="107">
        <v>10</v>
      </c>
      <c r="I14" s="108" t="s">
        <v>3</v>
      </c>
      <c r="J14" s="425">
        <v>6</v>
      </c>
      <c r="K14" s="117"/>
      <c r="L14" s="107"/>
      <c r="M14" s="107"/>
      <c r="N14" s="219"/>
      <c r="O14" s="117"/>
      <c r="P14" s="107"/>
      <c r="Q14" s="107"/>
      <c r="R14" s="118"/>
      <c r="S14" s="233"/>
      <c r="T14" s="107"/>
      <c r="U14" s="107"/>
      <c r="V14" s="118"/>
      <c r="W14" s="487" t="s">
        <v>137</v>
      </c>
      <c r="X14" s="558"/>
    </row>
    <row r="15" spans="1:26" s="10" customFormat="1" ht="15" customHeight="1" thickBot="1" x14ac:dyDescent="0.25">
      <c r="A15" s="163" t="s">
        <v>21</v>
      </c>
      <c r="B15" s="164" t="s">
        <v>185</v>
      </c>
      <c r="C15" s="165" t="s">
        <v>57</v>
      </c>
      <c r="D15" s="142">
        <f t="shared" si="0"/>
        <v>15</v>
      </c>
      <c r="E15" s="166">
        <f t="shared" si="1"/>
        <v>4</v>
      </c>
      <c r="F15" s="167" t="s">
        <v>4</v>
      </c>
      <c r="G15" s="168">
        <v>10</v>
      </c>
      <c r="H15" s="169">
        <v>5</v>
      </c>
      <c r="I15" s="170" t="s">
        <v>3</v>
      </c>
      <c r="J15" s="426">
        <v>4</v>
      </c>
      <c r="K15" s="168"/>
      <c r="L15" s="169"/>
      <c r="M15" s="169"/>
      <c r="N15" s="293"/>
      <c r="O15" s="168"/>
      <c r="P15" s="169"/>
      <c r="Q15" s="169"/>
      <c r="R15" s="171"/>
      <c r="S15" s="420"/>
      <c r="T15" s="169"/>
      <c r="U15" s="169"/>
      <c r="V15" s="171"/>
      <c r="W15" s="487" t="s">
        <v>137</v>
      </c>
      <c r="X15" s="558"/>
    </row>
    <row r="16" spans="1:26" s="10" customFormat="1" ht="18.75" customHeight="1" thickBot="1" x14ac:dyDescent="0.25">
      <c r="A16" s="588" t="s">
        <v>125</v>
      </c>
      <c r="B16" s="589"/>
      <c r="C16" s="590"/>
      <c r="D16" s="175">
        <f>SUM(D17:D21)</f>
        <v>65</v>
      </c>
      <c r="E16" s="176">
        <f>SUM(E17:E21)</f>
        <v>15</v>
      </c>
      <c r="F16" s="177"/>
      <c r="G16" s="178">
        <f>SUM(G17:G21)</f>
        <v>15</v>
      </c>
      <c r="H16" s="179">
        <f>SUM(H17:H21)</f>
        <v>0</v>
      </c>
      <c r="I16" s="180"/>
      <c r="J16" s="182">
        <f>SUM(J17:J21)</f>
        <v>4</v>
      </c>
      <c r="K16" s="272">
        <f>SUM(K17:K21)</f>
        <v>30</v>
      </c>
      <c r="L16" s="181">
        <f>SUM(L17:L21)</f>
        <v>0</v>
      </c>
      <c r="M16" s="181"/>
      <c r="N16" s="182">
        <f>SUM(N17:N21)</f>
        <v>7</v>
      </c>
      <c r="O16" s="178">
        <f>SUM(O17:O21)</f>
        <v>10</v>
      </c>
      <c r="P16" s="179">
        <f>SUM(P17:P21)</f>
        <v>10</v>
      </c>
      <c r="Q16" s="179"/>
      <c r="R16" s="182">
        <f>SUM(R17:R21)</f>
        <v>4</v>
      </c>
      <c r="S16" s="271">
        <f>SUM(S17:S21)</f>
        <v>0</v>
      </c>
      <c r="T16" s="179">
        <f>SUM(T17:T21)</f>
        <v>0</v>
      </c>
      <c r="U16" s="179"/>
      <c r="V16" s="182">
        <f>SUM(V17:V21)</f>
        <v>0</v>
      </c>
      <c r="W16" s="488"/>
      <c r="X16" s="101"/>
    </row>
    <row r="17" spans="1:24" s="10" customFormat="1" ht="15" customHeight="1" x14ac:dyDescent="0.2">
      <c r="A17" s="139" t="s">
        <v>22</v>
      </c>
      <c r="B17" s="172" t="s">
        <v>186</v>
      </c>
      <c r="C17" s="141" t="s">
        <v>6</v>
      </c>
      <c r="D17" s="142">
        <f>SUM(G17,H17,K17,L17,O17,P17,S17,T17)</f>
        <v>10</v>
      </c>
      <c r="E17" s="142">
        <f>SUM(J17,N17,R17,V17)</f>
        <v>3</v>
      </c>
      <c r="F17" s="143" t="s">
        <v>4</v>
      </c>
      <c r="G17" s="144"/>
      <c r="H17" s="145"/>
      <c r="I17" s="146"/>
      <c r="J17" s="247"/>
      <c r="K17" s="144">
        <v>10</v>
      </c>
      <c r="L17" s="145">
        <v>0</v>
      </c>
      <c r="M17" s="145" t="s">
        <v>3</v>
      </c>
      <c r="N17" s="247">
        <v>3</v>
      </c>
      <c r="O17" s="429"/>
      <c r="P17" s="173"/>
      <c r="Q17" s="173"/>
      <c r="R17" s="174"/>
      <c r="S17" s="428"/>
      <c r="T17" s="173"/>
      <c r="U17" s="173"/>
      <c r="V17" s="174"/>
      <c r="W17" s="487" t="s">
        <v>137</v>
      </c>
      <c r="X17" s="558"/>
    </row>
    <row r="18" spans="1:24" s="91" customFormat="1" ht="15" customHeight="1" x14ac:dyDescent="0.2">
      <c r="A18" s="134" t="s">
        <v>23</v>
      </c>
      <c r="B18" s="140" t="s">
        <v>154</v>
      </c>
      <c r="C18" s="135" t="s">
        <v>82</v>
      </c>
      <c r="D18" s="142">
        <f t="shared" ref="D18:D21" si="2">SUM(G18,H18,K18,L18,O18,P18,S18,T18)</f>
        <v>20</v>
      </c>
      <c r="E18" s="129">
        <f t="shared" ref="E18:E20" si="3">SUM(J18,N18,R18,V18)</f>
        <v>4</v>
      </c>
      <c r="F18" s="126" t="s">
        <v>4</v>
      </c>
      <c r="G18" s="119"/>
      <c r="H18" s="111"/>
      <c r="I18" s="112"/>
      <c r="J18" s="220"/>
      <c r="K18" s="119">
        <v>20</v>
      </c>
      <c r="L18" s="111">
        <v>0</v>
      </c>
      <c r="M18" s="111" t="s">
        <v>3</v>
      </c>
      <c r="N18" s="220">
        <v>4</v>
      </c>
      <c r="O18" s="119"/>
      <c r="P18" s="111"/>
      <c r="Q18" s="111"/>
      <c r="R18" s="120"/>
      <c r="S18" s="217"/>
      <c r="T18" s="111"/>
      <c r="U18" s="111"/>
      <c r="V18" s="120"/>
      <c r="W18" s="487" t="s">
        <v>137</v>
      </c>
      <c r="X18" s="558"/>
    </row>
    <row r="19" spans="1:24" s="91" customFormat="1" ht="15" customHeight="1" x14ac:dyDescent="0.2">
      <c r="A19" s="134" t="s">
        <v>24</v>
      </c>
      <c r="B19" s="110" t="s">
        <v>187</v>
      </c>
      <c r="C19" s="135" t="s">
        <v>7</v>
      </c>
      <c r="D19" s="142">
        <f t="shared" si="2"/>
        <v>10</v>
      </c>
      <c r="E19" s="129">
        <f t="shared" si="3"/>
        <v>2</v>
      </c>
      <c r="F19" s="126" t="s">
        <v>4</v>
      </c>
      <c r="G19" s="119">
        <v>10</v>
      </c>
      <c r="H19" s="111">
        <v>0</v>
      </c>
      <c r="I19" s="112" t="s">
        <v>61</v>
      </c>
      <c r="J19" s="220">
        <v>2</v>
      </c>
      <c r="K19" s="119"/>
      <c r="L19" s="111"/>
      <c r="M19" s="111"/>
      <c r="N19" s="220"/>
      <c r="O19" s="119"/>
      <c r="P19" s="111"/>
      <c r="Q19" s="111"/>
      <c r="R19" s="120"/>
      <c r="S19" s="217"/>
      <c r="T19" s="111"/>
      <c r="U19" s="111"/>
      <c r="V19" s="120"/>
      <c r="W19" s="487" t="s">
        <v>137</v>
      </c>
      <c r="X19" s="558"/>
    </row>
    <row r="20" spans="1:24" s="91" customFormat="1" ht="15" customHeight="1" x14ac:dyDescent="0.2">
      <c r="A20" s="134" t="s">
        <v>28</v>
      </c>
      <c r="B20" s="140" t="s">
        <v>155</v>
      </c>
      <c r="C20" s="135" t="s">
        <v>205</v>
      </c>
      <c r="D20" s="142">
        <f t="shared" si="2"/>
        <v>20</v>
      </c>
      <c r="E20" s="129">
        <f t="shared" si="3"/>
        <v>4</v>
      </c>
      <c r="F20" s="126" t="s">
        <v>4</v>
      </c>
      <c r="G20" s="119"/>
      <c r="H20" s="111"/>
      <c r="I20" s="112"/>
      <c r="J20" s="220"/>
      <c r="K20" s="119"/>
      <c r="L20" s="111"/>
      <c r="M20" s="111"/>
      <c r="N20" s="220"/>
      <c r="O20" s="119">
        <v>10</v>
      </c>
      <c r="P20" s="111">
        <v>10</v>
      </c>
      <c r="Q20" s="111" t="s">
        <v>3</v>
      </c>
      <c r="R20" s="120">
        <v>4</v>
      </c>
      <c r="S20" s="217"/>
      <c r="T20" s="111"/>
      <c r="U20" s="111"/>
      <c r="V20" s="120"/>
      <c r="W20" s="487" t="s">
        <v>137</v>
      </c>
      <c r="X20" s="558"/>
    </row>
    <row r="21" spans="1:24" s="91" customFormat="1" ht="15" customHeight="1" thickBot="1" x14ac:dyDescent="0.25">
      <c r="A21" s="184" t="s">
        <v>29</v>
      </c>
      <c r="B21" s="185" t="s">
        <v>188</v>
      </c>
      <c r="C21" s="186" t="s">
        <v>8</v>
      </c>
      <c r="D21" s="142">
        <f t="shared" si="2"/>
        <v>5</v>
      </c>
      <c r="E21" s="187">
        <f>SUM(J21,N21,R21,V21)</f>
        <v>2</v>
      </c>
      <c r="F21" s="188" t="s">
        <v>4</v>
      </c>
      <c r="G21" s="189">
        <v>5</v>
      </c>
      <c r="H21" s="190">
        <v>0</v>
      </c>
      <c r="I21" s="191" t="s">
        <v>61</v>
      </c>
      <c r="J21" s="427">
        <v>2</v>
      </c>
      <c r="K21" s="189"/>
      <c r="L21" s="190"/>
      <c r="M21" s="190"/>
      <c r="N21" s="427"/>
      <c r="O21" s="189"/>
      <c r="P21" s="190"/>
      <c r="Q21" s="190"/>
      <c r="R21" s="192"/>
      <c r="S21" s="421"/>
      <c r="T21" s="190"/>
      <c r="U21" s="190"/>
      <c r="V21" s="192"/>
      <c r="W21" s="487" t="s">
        <v>137</v>
      </c>
      <c r="X21" s="558"/>
    </row>
    <row r="22" spans="1:24" s="91" customFormat="1" ht="18.75" customHeight="1" thickBot="1" x14ac:dyDescent="0.25">
      <c r="A22" s="591" t="s">
        <v>126</v>
      </c>
      <c r="B22" s="592"/>
      <c r="C22" s="593"/>
      <c r="D22" s="202">
        <f>SUM(D23:D28)</f>
        <v>75</v>
      </c>
      <c r="E22" s="203">
        <f>SUM(E23:E28)</f>
        <v>20</v>
      </c>
      <c r="F22" s="204"/>
      <c r="G22" s="205">
        <f>SUM(G23:G28)</f>
        <v>10</v>
      </c>
      <c r="H22" s="206">
        <f>SUM(H23:H28)</f>
        <v>15</v>
      </c>
      <c r="I22" s="207"/>
      <c r="J22" s="208">
        <f>SUM(J23:J28)</f>
        <v>6</v>
      </c>
      <c r="K22" s="205">
        <f>SUM(K23:K28)</f>
        <v>10</v>
      </c>
      <c r="L22" s="206">
        <f>SUM(L23:L28)</f>
        <v>30</v>
      </c>
      <c r="M22" s="206"/>
      <c r="N22" s="208">
        <f>SUM(N23:N28)</f>
        <v>11</v>
      </c>
      <c r="O22" s="205">
        <f>SUM(O23:O28)</f>
        <v>10</v>
      </c>
      <c r="P22" s="206">
        <f>SUM(P23:P28)</f>
        <v>0</v>
      </c>
      <c r="Q22" s="206"/>
      <c r="R22" s="208">
        <f>SUM(R23:R28)</f>
        <v>3</v>
      </c>
      <c r="S22" s="422">
        <f>SUM(S23:S28)</f>
        <v>0</v>
      </c>
      <c r="T22" s="206">
        <f>SUM(T23:T28)</f>
        <v>0</v>
      </c>
      <c r="U22" s="206"/>
      <c r="V22" s="208">
        <f>SUM(V23:V28)</f>
        <v>0</v>
      </c>
      <c r="W22" s="489"/>
      <c r="X22" s="101"/>
    </row>
    <row r="23" spans="1:24" s="91" customFormat="1" ht="15" customHeight="1" x14ac:dyDescent="0.2">
      <c r="A23" s="193" t="s">
        <v>30</v>
      </c>
      <c r="B23" s="194" t="s">
        <v>189</v>
      </c>
      <c r="C23" s="195" t="s">
        <v>84</v>
      </c>
      <c r="D23" s="196">
        <f t="shared" ref="D23:D28" si="4">SUM(G23,H23,K23,L23,O23,P23,S23,T23)</f>
        <v>15</v>
      </c>
      <c r="E23" s="196">
        <f t="shared" ref="E23" si="5">SUM(J23,N23,R23,V23)</f>
        <v>4</v>
      </c>
      <c r="F23" s="197" t="s">
        <v>4</v>
      </c>
      <c r="G23" s="198"/>
      <c r="H23" s="199"/>
      <c r="I23" s="200"/>
      <c r="J23" s="266"/>
      <c r="K23" s="198">
        <v>10</v>
      </c>
      <c r="L23" s="199">
        <v>5</v>
      </c>
      <c r="M23" s="199" t="s">
        <v>3</v>
      </c>
      <c r="N23" s="266">
        <v>4</v>
      </c>
      <c r="O23" s="198"/>
      <c r="P23" s="199"/>
      <c r="Q23" s="199"/>
      <c r="R23" s="201"/>
      <c r="S23" s="265"/>
      <c r="T23" s="199"/>
      <c r="U23" s="199"/>
      <c r="V23" s="201"/>
      <c r="W23" s="490" t="s">
        <v>184</v>
      </c>
      <c r="X23" s="558"/>
    </row>
    <row r="24" spans="1:24" s="91" customFormat="1" ht="15" customHeight="1" x14ac:dyDescent="0.2">
      <c r="A24" s="134" t="s">
        <v>31</v>
      </c>
      <c r="B24" s="110" t="s">
        <v>190</v>
      </c>
      <c r="C24" s="135" t="s">
        <v>83</v>
      </c>
      <c r="D24" s="196">
        <f t="shared" si="4"/>
        <v>15</v>
      </c>
      <c r="E24" s="129">
        <f t="shared" ref="E24:E28" si="6">SUM(J24,N24,R24,V24)</f>
        <v>4</v>
      </c>
      <c r="F24" s="126" t="s">
        <v>4</v>
      </c>
      <c r="G24" s="119">
        <v>5</v>
      </c>
      <c r="H24" s="111">
        <v>10</v>
      </c>
      <c r="I24" s="112" t="s">
        <v>61</v>
      </c>
      <c r="J24" s="220">
        <v>4</v>
      </c>
      <c r="K24" s="119"/>
      <c r="L24" s="111"/>
      <c r="M24" s="111"/>
      <c r="N24" s="220"/>
      <c r="O24" s="119"/>
      <c r="P24" s="111"/>
      <c r="Q24" s="111"/>
      <c r="R24" s="220"/>
      <c r="S24" s="217"/>
      <c r="T24" s="111"/>
      <c r="U24" s="111"/>
      <c r="V24" s="120"/>
      <c r="W24" s="491" t="s">
        <v>137</v>
      </c>
      <c r="X24" s="558"/>
    </row>
    <row r="25" spans="1:24" s="91" customFormat="1" ht="15" customHeight="1" x14ac:dyDescent="0.2">
      <c r="A25" s="134" t="s">
        <v>32</v>
      </c>
      <c r="B25" s="110" t="s">
        <v>202</v>
      </c>
      <c r="C25" s="135" t="s">
        <v>9</v>
      </c>
      <c r="D25" s="196">
        <f t="shared" si="4"/>
        <v>10</v>
      </c>
      <c r="E25" s="129">
        <f t="shared" si="6"/>
        <v>3</v>
      </c>
      <c r="F25" s="126" t="s">
        <v>4</v>
      </c>
      <c r="G25" s="119"/>
      <c r="H25" s="111"/>
      <c r="I25" s="111"/>
      <c r="J25" s="220"/>
      <c r="K25" s="119">
        <v>0</v>
      </c>
      <c r="L25" s="111">
        <v>10</v>
      </c>
      <c r="M25" s="111" t="s">
        <v>61</v>
      </c>
      <c r="N25" s="220">
        <v>3</v>
      </c>
      <c r="O25" s="119"/>
      <c r="P25" s="111"/>
      <c r="Q25" s="111"/>
      <c r="R25" s="220"/>
      <c r="S25" s="217"/>
      <c r="T25" s="111"/>
      <c r="U25" s="111"/>
      <c r="V25" s="120"/>
      <c r="W25" s="491" t="s">
        <v>137</v>
      </c>
      <c r="X25" s="558"/>
    </row>
    <row r="26" spans="1:24" s="91" customFormat="1" ht="15" customHeight="1" x14ac:dyDescent="0.2">
      <c r="A26" s="134" t="s">
        <v>104</v>
      </c>
      <c r="B26" s="110" t="s">
        <v>191</v>
      </c>
      <c r="C26" s="135" t="s">
        <v>65</v>
      </c>
      <c r="D26" s="196">
        <f t="shared" si="4"/>
        <v>10</v>
      </c>
      <c r="E26" s="129">
        <f t="shared" si="6"/>
        <v>2</v>
      </c>
      <c r="F26" s="126" t="s">
        <v>4</v>
      </c>
      <c r="G26" s="119">
        <v>5</v>
      </c>
      <c r="H26" s="111">
        <v>5</v>
      </c>
      <c r="I26" s="111" t="s">
        <v>61</v>
      </c>
      <c r="J26" s="220">
        <v>2</v>
      </c>
      <c r="K26" s="119"/>
      <c r="L26" s="111"/>
      <c r="M26" s="111"/>
      <c r="N26" s="220"/>
      <c r="O26" s="119"/>
      <c r="P26" s="111"/>
      <c r="Q26" s="111"/>
      <c r="R26" s="220"/>
      <c r="S26" s="217"/>
      <c r="T26" s="111"/>
      <c r="U26" s="111"/>
      <c r="V26" s="120"/>
      <c r="W26" s="491" t="s">
        <v>137</v>
      </c>
      <c r="X26" s="558"/>
    </row>
    <row r="27" spans="1:24" s="91" customFormat="1" ht="15" customHeight="1" x14ac:dyDescent="0.2">
      <c r="A27" s="134" t="s">
        <v>33</v>
      </c>
      <c r="B27" s="110" t="s">
        <v>192</v>
      </c>
      <c r="C27" s="135" t="s">
        <v>66</v>
      </c>
      <c r="D27" s="196">
        <f t="shared" si="4"/>
        <v>15</v>
      </c>
      <c r="E27" s="129">
        <f t="shared" si="6"/>
        <v>4</v>
      </c>
      <c r="F27" s="126" t="s">
        <v>4</v>
      </c>
      <c r="G27" s="119"/>
      <c r="H27" s="111"/>
      <c r="I27" s="112"/>
      <c r="J27" s="220"/>
      <c r="K27" s="119">
        <v>0</v>
      </c>
      <c r="L27" s="111">
        <v>15</v>
      </c>
      <c r="M27" s="111" t="s">
        <v>61</v>
      </c>
      <c r="N27" s="220">
        <v>4</v>
      </c>
      <c r="O27" s="119"/>
      <c r="P27" s="111"/>
      <c r="Q27" s="111"/>
      <c r="R27" s="220"/>
      <c r="S27" s="217"/>
      <c r="T27" s="111"/>
      <c r="U27" s="111"/>
      <c r="V27" s="120"/>
      <c r="W27" s="491" t="s">
        <v>191</v>
      </c>
      <c r="X27" s="558"/>
    </row>
    <row r="28" spans="1:24" s="91" customFormat="1" ht="15" customHeight="1" thickBot="1" x14ac:dyDescent="0.25">
      <c r="A28" s="136" t="s">
        <v>34</v>
      </c>
      <c r="B28" s="140" t="s">
        <v>156</v>
      </c>
      <c r="C28" s="137" t="s">
        <v>49</v>
      </c>
      <c r="D28" s="196">
        <f t="shared" si="4"/>
        <v>10</v>
      </c>
      <c r="E28" s="130">
        <f t="shared" si="6"/>
        <v>3</v>
      </c>
      <c r="F28" s="127" t="s">
        <v>4</v>
      </c>
      <c r="G28" s="121"/>
      <c r="H28" s="122"/>
      <c r="I28" s="123"/>
      <c r="J28" s="124"/>
      <c r="K28" s="121"/>
      <c r="L28" s="122"/>
      <c r="M28" s="123"/>
      <c r="N28" s="124"/>
      <c r="O28" s="121">
        <v>10</v>
      </c>
      <c r="P28" s="122">
        <v>0</v>
      </c>
      <c r="Q28" s="122" t="s">
        <v>3</v>
      </c>
      <c r="R28" s="124">
        <v>3</v>
      </c>
      <c r="S28" s="263"/>
      <c r="T28" s="122"/>
      <c r="U28" s="123"/>
      <c r="V28" s="124"/>
      <c r="W28" s="492" t="s">
        <v>137</v>
      </c>
      <c r="X28" s="558"/>
    </row>
    <row r="29" spans="1:24" s="19" customFormat="1" ht="15" customHeight="1" x14ac:dyDescent="0.2">
      <c r="A29" s="15"/>
      <c r="B29" s="16"/>
      <c r="C29" s="17"/>
      <c r="D29" s="16"/>
      <c r="E29" s="18"/>
      <c r="F29" s="43"/>
      <c r="G29" s="16"/>
      <c r="H29" s="16"/>
      <c r="I29" s="16"/>
      <c r="J29" s="16"/>
      <c r="K29" s="16"/>
      <c r="L29" s="16"/>
      <c r="M29" s="16"/>
      <c r="N29" s="16"/>
      <c r="O29" s="44"/>
      <c r="P29" s="16"/>
      <c r="Q29" s="16"/>
      <c r="R29" s="16"/>
      <c r="S29" s="16"/>
      <c r="T29" s="16"/>
      <c r="U29" s="16"/>
      <c r="V29" s="16"/>
      <c r="W29" s="16"/>
      <c r="X29" s="16"/>
    </row>
    <row r="30" spans="1:24" s="19" customFormat="1" ht="15" customHeight="1" x14ac:dyDescent="0.2">
      <c r="A30" s="15"/>
      <c r="B30" s="20"/>
      <c r="D30" s="35">
        <f>SUM(D11,D16,D22)</f>
        <v>220</v>
      </c>
      <c r="E30" s="36">
        <f>SUM(E11,E16,E22)</f>
        <v>55</v>
      </c>
      <c r="F30" s="23"/>
      <c r="G30" s="36">
        <f>SUM(G11,G16,G22)</f>
        <v>70</v>
      </c>
      <c r="H30" s="36">
        <f>SUM(H11,H16,H22)</f>
        <v>50</v>
      </c>
      <c r="I30" s="23"/>
      <c r="J30" s="36">
        <f>SUM(J11,J16,J22)</f>
        <v>30</v>
      </c>
      <c r="K30" s="36">
        <f>SUM(K11,K16,K22)</f>
        <v>40</v>
      </c>
      <c r="L30" s="36">
        <f>SUM(L11,L16,L22)</f>
        <v>30</v>
      </c>
      <c r="M30" s="23"/>
      <c r="N30" s="36">
        <f>SUM(N11,N16,N22)</f>
        <v>18</v>
      </c>
      <c r="O30" s="36">
        <f>SUM(O11,O16,O22)</f>
        <v>20</v>
      </c>
      <c r="P30" s="36">
        <f>SUM(P11,P16,P22)</f>
        <v>10</v>
      </c>
      <c r="Q30" s="23"/>
      <c r="R30" s="36">
        <f>SUM(R11,R16,R22)</f>
        <v>7</v>
      </c>
      <c r="S30" s="36">
        <f>SUM(S11,S16,S22)</f>
        <v>0</v>
      </c>
      <c r="T30" s="36">
        <f>SUM(T11,T16,T22)</f>
        <v>0</v>
      </c>
      <c r="U30" s="23"/>
      <c r="V30" s="36">
        <f>SUM(V11,V16,V22)</f>
        <v>0</v>
      </c>
      <c r="W30" s="34"/>
      <c r="X30" s="24"/>
    </row>
    <row r="31" spans="1:24" s="19" customFormat="1" ht="15" customHeight="1" x14ac:dyDescent="0.2">
      <c r="A31" s="15"/>
      <c r="B31" s="20"/>
      <c r="C31" s="21"/>
      <c r="D31" s="25"/>
      <c r="E31" s="26" t="s">
        <v>36</v>
      </c>
      <c r="F31" s="26"/>
      <c r="G31" s="27"/>
      <c r="H31" s="27"/>
      <c r="I31" s="22">
        <f>COUNTIF(I11:I28,"v")</f>
        <v>4</v>
      </c>
      <c r="J31" s="28"/>
      <c r="K31" s="27"/>
      <c r="L31" s="27"/>
      <c r="M31" s="22">
        <f>COUNTIF(M11:M28,"v")</f>
        <v>3</v>
      </c>
      <c r="N31" s="28"/>
      <c r="O31" s="27"/>
      <c r="P31" s="27"/>
      <c r="Q31" s="22">
        <f>COUNTIF(Q11:Q28,"v")</f>
        <v>2</v>
      </c>
      <c r="R31" s="28"/>
      <c r="S31" s="27"/>
      <c r="T31" s="27"/>
      <c r="U31" s="22">
        <f>COUNTIF(U11:U28,"v")</f>
        <v>0</v>
      </c>
      <c r="V31" s="28"/>
      <c r="W31" s="28"/>
      <c r="X31" s="24"/>
    </row>
    <row r="32" spans="1:24" s="19" customFormat="1" ht="15" customHeight="1" x14ac:dyDescent="0.2">
      <c r="A32" s="15"/>
      <c r="B32" s="20"/>
      <c r="C32" s="21"/>
      <c r="D32" s="29"/>
      <c r="E32" s="30" t="s">
        <v>60</v>
      </c>
      <c r="F32" s="30"/>
      <c r="G32" s="29"/>
      <c r="H32" s="29"/>
      <c r="I32" s="22">
        <f>COUNTIF(I11:I28,"é")</f>
        <v>4</v>
      </c>
      <c r="J32" s="29"/>
      <c r="K32" s="29"/>
      <c r="L32" s="29"/>
      <c r="M32" s="22">
        <f>COUNTIF(M11:M28,"é")</f>
        <v>2</v>
      </c>
      <c r="N32" s="29"/>
      <c r="O32" s="29"/>
      <c r="P32" s="29"/>
      <c r="Q32" s="22">
        <f>COUNTIF(Q11:Q28,"é")</f>
        <v>0</v>
      </c>
      <c r="R32" s="29"/>
      <c r="S32" s="29"/>
      <c r="T32" s="29"/>
      <c r="U32" s="22">
        <f>COUNTIF(U11:U28,"é")</f>
        <v>0</v>
      </c>
      <c r="V32" s="29"/>
      <c r="W32" s="29"/>
      <c r="X32" s="24"/>
    </row>
    <row r="33" spans="1:24" s="19" customFormat="1" ht="15" customHeight="1" x14ac:dyDescent="0.2">
      <c r="A33" s="15"/>
      <c r="C33" s="21"/>
      <c r="D33" s="31"/>
      <c r="E33" s="32"/>
      <c r="F33" s="32"/>
      <c r="G33" s="31"/>
      <c r="H33" s="31"/>
      <c r="I33" s="31"/>
      <c r="J33" s="2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24"/>
    </row>
    <row r="34" spans="1:24" s="19" customFormat="1" ht="15" customHeight="1" x14ac:dyDescent="0.2">
      <c r="A34" s="93" t="s">
        <v>80</v>
      </c>
      <c r="B34" s="93"/>
      <c r="C34" s="21"/>
      <c r="D34" s="31"/>
      <c r="E34" s="32"/>
      <c r="F34" s="32"/>
      <c r="G34" s="31"/>
      <c r="H34" s="31"/>
      <c r="I34" s="31"/>
      <c r="J34" s="2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24"/>
    </row>
    <row r="35" spans="1:24" s="19" customFormat="1" ht="11.25" x14ac:dyDescent="0.2">
      <c r="P35" s="8"/>
      <c r="Q35" s="8"/>
      <c r="R35" s="8"/>
      <c r="S35" s="8"/>
      <c r="T35" s="8"/>
      <c r="U35" s="8"/>
      <c r="V35" s="8"/>
      <c r="W35" s="8"/>
    </row>
    <row r="36" spans="1:24" ht="15.75" customHeight="1" x14ac:dyDescent="0.2">
      <c r="A36" s="56" t="s">
        <v>81</v>
      </c>
      <c r="B36" s="19"/>
      <c r="C36" s="57" t="s">
        <v>211</v>
      </c>
      <c r="D36" s="31"/>
      <c r="E36" s="32"/>
      <c r="F36" s="32"/>
      <c r="G36" s="31"/>
      <c r="H36" s="31"/>
      <c r="I36" s="31"/>
      <c r="J36" s="28"/>
    </row>
    <row r="37" spans="1:24" ht="15.75" x14ac:dyDescent="0.2">
      <c r="B37" s="58"/>
      <c r="C37" s="586" t="s">
        <v>85</v>
      </c>
      <c r="D37" s="587"/>
      <c r="E37" s="587"/>
      <c r="F37" s="587"/>
    </row>
    <row r="38" spans="1:24" ht="15.75" customHeight="1" x14ac:dyDescent="0.2">
      <c r="B38" s="58"/>
      <c r="C38" s="92" t="s">
        <v>96</v>
      </c>
      <c r="D38" s="59"/>
      <c r="E38" s="59"/>
    </row>
    <row r="39" spans="1:24" ht="15.75" customHeight="1" x14ac:dyDescent="0.2">
      <c r="B39" s="58"/>
      <c r="C39" s="584" t="s">
        <v>197</v>
      </c>
      <c r="D39" s="585"/>
      <c r="E39" s="59"/>
      <c r="F39" s="59"/>
      <c r="G39" s="59"/>
      <c r="H39" s="59"/>
      <c r="W39" s="209" t="s">
        <v>203</v>
      </c>
    </row>
    <row r="40" spans="1:24" ht="31.5" x14ac:dyDescent="0.2">
      <c r="C40" s="567" t="s">
        <v>198</v>
      </c>
      <c r="W40" s="209" t="s">
        <v>127</v>
      </c>
    </row>
    <row r="41" spans="1:24" ht="15.75" x14ac:dyDescent="0.2">
      <c r="C41" s="567" t="s">
        <v>199</v>
      </c>
    </row>
  </sheetData>
  <mergeCells count="23">
    <mergeCell ref="C39:D39"/>
    <mergeCell ref="C37:F37"/>
    <mergeCell ref="A16:C16"/>
    <mergeCell ref="A22:C22"/>
    <mergeCell ref="B6:C6"/>
    <mergeCell ref="A7:X7"/>
    <mergeCell ref="A8:A9"/>
    <mergeCell ref="B8:B9"/>
    <mergeCell ref="C8:C9"/>
    <mergeCell ref="E8:E9"/>
    <mergeCell ref="X8:X9"/>
    <mergeCell ref="K9:N9"/>
    <mergeCell ref="O9:R9"/>
    <mergeCell ref="G9:J9"/>
    <mergeCell ref="W8:W9"/>
    <mergeCell ref="G8:V8"/>
    <mergeCell ref="F8:F9"/>
    <mergeCell ref="V1:Z1"/>
    <mergeCell ref="V2:Z2"/>
    <mergeCell ref="V3:Z3"/>
    <mergeCell ref="A11:C11"/>
    <mergeCell ref="S9:V9"/>
    <mergeCell ref="F4:Q4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4" orientation="landscape" r:id="rId1"/>
  <headerFooter alignWithMargins="0">
    <oddFooter>&amp;C
&amp;R&amp;F</oddFooter>
  </headerFooter>
  <ignoredErrors>
    <ignoredError sqref="D22 D16:E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A40"/>
  <sheetViews>
    <sheetView showGridLines="0" zoomScale="80" zoomScaleNormal="80" zoomScaleSheetLayoutView="90" zoomScalePageLayoutView="80" workbookViewId="0">
      <selection activeCell="V4" sqref="V4"/>
    </sheetView>
  </sheetViews>
  <sheetFormatPr defaultColWidth="9.140625" defaultRowHeight="12.75" x14ac:dyDescent="0.2"/>
  <cols>
    <col min="1" max="1" width="4.42578125" style="5" bestFit="1" customWidth="1"/>
    <col min="2" max="2" width="18.28515625" style="6" customWidth="1"/>
    <col min="3" max="3" width="82.42578125" style="7" customWidth="1"/>
    <col min="4" max="4" width="9.28515625" style="8" bestFit="1" customWidth="1"/>
    <col min="5" max="6" width="8.140625" style="8" customWidth="1"/>
    <col min="7" max="8" width="4.42578125" style="8" customWidth="1"/>
    <col min="9" max="9" width="3.42578125" style="8" customWidth="1"/>
    <col min="10" max="10" width="4.7109375" style="8" customWidth="1"/>
    <col min="11" max="12" width="4.42578125" style="8" customWidth="1"/>
    <col min="13" max="13" width="3.42578125" style="8" customWidth="1"/>
    <col min="14" max="14" width="4.7109375" style="8" customWidth="1"/>
    <col min="15" max="16" width="4.42578125" style="8" customWidth="1"/>
    <col min="17" max="17" width="3.42578125" style="8" customWidth="1"/>
    <col min="18" max="18" width="4.85546875" style="8" customWidth="1"/>
    <col min="19" max="20" width="4.42578125" style="8" customWidth="1"/>
    <col min="21" max="21" width="3.42578125" style="8" customWidth="1"/>
    <col min="22" max="22" width="4.7109375" style="8" customWidth="1"/>
    <col min="23" max="23" width="38.42578125" style="8" customWidth="1"/>
    <col min="24" max="79" width="9.140625" style="19"/>
    <col min="80" max="16384" width="9.140625" style="8"/>
  </cols>
  <sheetData>
    <row r="1" spans="1:79" s="4" customFormat="1" ht="18" x14ac:dyDescent="0.2">
      <c r="A1" s="1" t="s">
        <v>102</v>
      </c>
      <c r="B1" s="2"/>
      <c r="C1" s="3"/>
      <c r="E1" s="33"/>
      <c r="F1" s="33"/>
      <c r="G1" s="33" t="s">
        <v>37</v>
      </c>
      <c r="I1" s="33"/>
      <c r="J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575" t="s">
        <v>210</v>
      </c>
      <c r="W1" s="575"/>
      <c r="X1" s="610"/>
      <c r="Y1" s="61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</row>
    <row r="2" spans="1:79" s="4" customFormat="1" ht="18" x14ac:dyDescent="0.2">
      <c r="A2" s="1" t="s">
        <v>103</v>
      </c>
      <c r="B2" s="2"/>
      <c r="C2" s="3"/>
      <c r="E2" s="33"/>
      <c r="F2" s="33"/>
      <c r="G2" s="33" t="s">
        <v>129</v>
      </c>
      <c r="I2" s="33"/>
      <c r="J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575" t="s">
        <v>207</v>
      </c>
      <c r="W2" s="575"/>
      <c r="X2" s="575"/>
      <c r="Y2" s="575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</row>
    <row r="3" spans="1:79" s="4" customFormat="1" ht="18" x14ac:dyDescent="0.2">
      <c r="A3" s="1"/>
      <c r="B3" s="2"/>
      <c r="C3" s="3"/>
      <c r="E3" s="33"/>
      <c r="F3" s="33"/>
      <c r="G3" s="33" t="s">
        <v>13</v>
      </c>
      <c r="I3" s="33"/>
      <c r="J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575" t="s">
        <v>208</v>
      </c>
      <c r="W3" s="575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</row>
    <row r="4" spans="1:79" ht="18" x14ac:dyDescent="0.2">
      <c r="E4" s="33"/>
      <c r="F4" s="33"/>
      <c r="G4" s="33" t="s">
        <v>121</v>
      </c>
      <c r="I4" s="33"/>
      <c r="J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79" ht="18.75" x14ac:dyDescent="0.2">
      <c r="D5" s="582" t="s">
        <v>138</v>
      </c>
      <c r="E5" s="582"/>
      <c r="F5" s="582"/>
      <c r="G5" s="582"/>
      <c r="H5" s="582"/>
      <c r="I5" s="582"/>
      <c r="J5" s="582"/>
      <c r="K5" s="582"/>
      <c r="L5" s="582"/>
      <c r="M5" s="582"/>
      <c r="N5" s="479"/>
      <c r="O5" s="479"/>
      <c r="P5" s="479"/>
      <c r="Q5" s="479"/>
      <c r="R5" s="479"/>
      <c r="S5" s="479"/>
      <c r="T5" s="479"/>
      <c r="U5" s="479"/>
      <c r="V5" s="479"/>
    </row>
    <row r="6" spans="1:79" ht="33" customHeight="1" x14ac:dyDescent="0.2">
      <c r="B6" s="594"/>
      <c r="C6" s="594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79" ht="25.5" customHeight="1" thickBot="1" x14ac:dyDescent="0.25">
      <c r="A7" s="595" t="s">
        <v>41</v>
      </c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</row>
    <row r="8" spans="1:79" s="10" customFormat="1" ht="20.25" customHeight="1" thickBot="1" x14ac:dyDescent="0.25">
      <c r="A8" s="597"/>
      <c r="B8" s="599" t="s">
        <v>14</v>
      </c>
      <c r="C8" s="630" t="s">
        <v>15</v>
      </c>
      <c r="D8" s="131" t="s">
        <v>128</v>
      </c>
      <c r="E8" s="602" t="s">
        <v>16</v>
      </c>
      <c r="F8" s="573" t="s">
        <v>40</v>
      </c>
      <c r="G8" s="620" t="s">
        <v>38</v>
      </c>
      <c r="H8" s="606"/>
      <c r="I8" s="606"/>
      <c r="J8" s="606"/>
      <c r="K8" s="606"/>
      <c r="L8" s="606"/>
      <c r="M8" s="606"/>
      <c r="N8" s="606"/>
      <c r="O8" s="606"/>
      <c r="P8" s="606"/>
      <c r="Q8" s="606"/>
      <c r="R8" s="606"/>
      <c r="S8" s="606"/>
      <c r="T8" s="606"/>
      <c r="U8" s="606"/>
      <c r="V8" s="621"/>
      <c r="W8" s="573" t="s">
        <v>17</v>
      </c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</row>
    <row r="9" spans="1:79" s="10" customFormat="1" ht="20.25" customHeight="1" thickBot="1" x14ac:dyDescent="0.25">
      <c r="A9" s="614"/>
      <c r="B9" s="629"/>
      <c r="C9" s="631"/>
      <c r="D9" s="245" t="s">
        <v>1</v>
      </c>
      <c r="E9" s="619"/>
      <c r="F9" s="618"/>
      <c r="G9" s="625" t="s">
        <v>18</v>
      </c>
      <c r="H9" s="616"/>
      <c r="I9" s="616"/>
      <c r="J9" s="617"/>
      <c r="K9" s="615" t="s">
        <v>19</v>
      </c>
      <c r="L9" s="616"/>
      <c r="M9" s="616"/>
      <c r="N9" s="617"/>
      <c r="O9" s="615" t="s">
        <v>20</v>
      </c>
      <c r="P9" s="616"/>
      <c r="Q9" s="616"/>
      <c r="R9" s="617"/>
      <c r="S9" s="615" t="s">
        <v>21</v>
      </c>
      <c r="T9" s="616"/>
      <c r="U9" s="616"/>
      <c r="V9" s="617"/>
      <c r="W9" s="618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</row>
    <row r="10" spans="1:79" s="10" customFormat="1" ht="19.5" customHeight="1" x14ac:dyDescent="0.2">
      <c r="A10" s="622" t="s">
        <v>42</v>
      </c>
      <c r="B10" s="623"/>
      <c r="C10" s="624"/>
      <c r="D10" s="131"/>
      <c r="E10" s="102"/>
      <c r="F10" s="102"/>
      <c r="G10" s="248" t="s">
        <v>25</v>
      </c>
      <c r="H10" s="151" t="s">
        <v>39</v>
      </c>
      <c r="I10" s="151" t="s">
        <v>26</v>
      </c>
      <c r="J10" s="152" t="s">
        <v>27</v>
      </c>
      <c r="K10" s="148" t="s">
        <v>25</v>
      </c>
      <c r="L10" s="151" t="s">
        <v>39</v>
      </c>
      <c r="M10" s="151" t="s">
        <v>26</v>
      </c>
      <c r="N10" s="152" t="s">
        <v>27</v>
      </c>
      <c r="O10" s="148" t="s">
        <v>25</v>
      </c>
      <c r="P10" s="151" t="s">
        <v>39</v>
      </c>
      <c r="Q10" s="151" t="s">
        <v>26</v>
      </c>
      <c r="R10" s="152" t="s">
        <v>27</v>
      </c>
      <c r="S10" s="148" t="s">
        <v>25</v>
      </c>
      <c r="T10" s="151" t="s">
        <v>39</v>
      </c>
      <c r="U10" s="151" t="s">
        <v>26</v>
      </c>
      <c r="V10" s="152" t="s">
        <v>27</v>
      </c>
      <c r="W10" s="153" t="s">
        <v>14</v>
      </c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</row>
    <row r="11" spans="1:79" s="10" customFormat="1" ht="18.75" customHeight="1" thickBot="1" x14ac:dyDescent="0.25">
      <c r="A11" s="632" t="s">
        <v>68</v>
      </c>
      <c r="B11" s="633"/>
      <c r="C11" s="634"/>
      <c r="D11" s="154">
        <f>SUM(G11,H11,K11,L11,O11,P11,S11,T11)</f>
        <v>60</v>
      </c>
      <c r="E11" s="155">
        <f>SUM(J11,N11,R11,V11)</f>
        <v>17</v>
      </c>
      <c r="F11" s="156"/>
      <c r="G11" s="249">
        <v>0</v>
      </c>
      <c r="H11" s="158">
        <v>0</v>
      </c>
      <c r="I11" s="250"/>
      <c r="J11" s="160">
        <v>0</v>
      </c>
      <c r="K11" s="251">
        <f>SUM(K12:K16)</f>
        <v>8</v>
      </c>
      <c r="L11" s="252">
        <f t="shared" ref="L11:V11" si="0">SUM(L12:L16)</f>
        <v>16</v>
      </c>
      <c r="M11" s="252"/>
      <c r="N11" s="253">
        <f t="shared" si="0"/>
        <v>7</v>
      </c>
      <c r="O11" s="251">
        <f t="shared" si="0"/>
        <v>4</v>
      </c>
      <c r="P11" s="252">
        <f t="shared" si="0"/>
        <v>12</v>
      </c>
      <c r="Q11" s="252"/>
      <c r="R11" s="253">
        <f t="shared" si="0"/>
        <v>3</v>
      </c>
      <c r="S11" s="251">
        <f t="shared" si="0"/>
        <v>4</v>
      </c>
      <c r="T11" s="252">
        <f t="shared" si="0"/>
        <v>16</v>
      </c>
      <c r="U11" s="252"/>
      <c r="V11" s="253">
        <f t="shared" si="0"/>
        <v>7</v>
      </c>
      <c r="W11" s="16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</row>
    <row r="12" spans="1:79" s="10" customFormat="1" ht="18.75" customHeight="1" thickBot="1" x14ac:dyDescent="0.25">
      <c r="A12" s="148" t="s">
        <v>35</v>
      </c>
      <c r="B12" s="254" t="s">
        <v>157</v>
      </c>
      <c r="C12" s="283" t="s">
        <v>97</v>
      </c>
      <c r="D12" s="255">
        <f>G12+H12+K12+L12+O12+P12+S12+T12</f>
        <v>8</v>
      </c>
      <c r="E12" s="256">
        <f>J12+N12+R12+V12</f>
        <v>4</v>
      </c>
      <c r="F12" s="255" t="s">
        <v>5</v>
      </c>
      <c r="G12" s="257"/>
      <c r="H12" s="258"/>
      <c r="I12" s="259"/>
      <c r="J12" s="260"/>
      <c r="K12" s="261"/>
      <c r="L12" s="258"/>
      <c r="M12" s="258"/>
      <c r="N12" s="260"/>
      <c r="O12" s="261"/>
      <c r="P12" s="258"/>
      <c r="Q12" s="258"/>
      <c r="R12" s="260"/>
      <c r="S12" s="261">
        <v>4</v>
      </c>
      <c r="T12" s="258">
        <v>4</v>
      </c>
      <c r="U12" s="258" t="s">
        <v>61</v>
      </c>
      <c r="V12" s="260">
        <v>4</v>
      </c>
      <c r="W12" s="487" t="s">
        <v>137</v>
      </c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</row>
    <row r="13" spans="1:79" s="91" customFormat="1" ht="18.75" customHeight="1" thickBot="1" x14ac:dyDescent="0.25">
      <c r="A13" s="134" t="s">
        <v>110</v>
      </c>
      <c r="B13" s="254" t="s">
        <v>158</v>
      </c>
      <c r="C13" s="135" t="s">
        <v>101</v>
      </c>
      <c r="D13" s="230">
        <f t="shared" ref="D13:D16" si="1">G13+H13+K13+L13+O13+P13+S13+T13</f>
        <v>16</v>
      </c>
      <c r="E13" s="241">
        <f t="shared" ref="E13:E16" si="2">J13+N13+R13+V13</f>
        <v>4</v>
      </c>
      <c r="F13" s="129" t="s">
        <v>5</v>
      </c>
      <c r="G13" s="217"/>
      <c r="H13" s="111"/>
      <c r="I13" s="112"/>
      <c r="J13" s="220"/>
      <c r="K13" s="119">
        <v>4</v>
      </c>
      <c r="L13" s="111">
        <v>12</v>
      </c>
      <c r="M13" s="111" t="s">
        <v>3</v>
      </c>
      <c r="N13" s="220">
        <v>4</v>
      </c>
      <c r="O13" s="119"/>
      <c r="P13" s="111"/>
      <c r="Q13" s="111"/>
      <c r="R13" s="220"/>
      <c r="S13" s="119"/>
      <c r="T13" s="112"/>
      <c r="U13" s="111"/>
      <c r="V13" s="220"/>
      <c r="W13" s="487" t="s">
        <v>137</v>
      </c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</row>
    <row r="14" spans="1:79" s="91" customFormat="1" ht="18.75" customHeight="1" thickBot="1" x14ac:dyDescent="0.25">
      <c r="A14" s="116" t="s">
        <v>74</v>
      </c>
      <c r="B14" s="254" t="s">
        <v>159</v>
      </c>
      <c r="C14" s="135" t="s">
        <v>98</v>
      </c>
      <c r="D14" s="230">
        <f t="shared" si="1"/>
        <v>16</v>
      </c>
      <c r="E14" s="241">
        <f t="shared" si="2"/>
        <v>3</v>
      </c>
      <c r="F14" s="129" t="s">
        <v>5</v>
      </c>
      <c r="G14" s="217"/>
      <c r="H14" s="111"/>
      <c r="I14" s="112"/>
      <c r="J14" s="220"/>
      <c r="K14" s="119"/>
      <c r="L14" s="111"/>
      <c r="M14" s="111"/>
      <c r="N14" s="220"/>
      <c r="O14" s="119">
        <v>4</v>
      </c>
      <c r="P14" s="111">
        <v>12</v>
      </c>
      <c r="Q14" s="111" t="s">
        <v>3</v>
      </c>
      <c r="R14" s="220">
        <v>3</v>
      </c>
      <c r="S14" s="117"/>
      <c r="T14" s="112"/>
      <c r="U14" s="111"/>
      <c r="V14" s="220"/>
      <c r="W14" s="487" t="s">
        <v>137</v>
      </c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</row>
    <row r="15" spans="1:79" s="91" customFormat="1" ht="18.75" customHeight="1" thickBot="1" x14ac:dyDescent="0.25">
      <c r="A15" s="134" t="s">
        <v>111</v>
      </c>
      <c r="B15" s="254" t="s">
        <v>160</v>
      </c>
      <c r="C15" s="135" t="s">
        <v>99</v>
      </c>
      <c r="D15" s="230">
        <f t="shared" si="1"/>
        <v>12</v>
      </c>
      <c r="E15" s="241">
        <f t="shared" si="2"/>
        <v>3</v>
      </c>
      <c r="F15" s="129" t="s">
        <v>5</v>
      </c>
      <c r="G15" s="217"/>
      <c r="H15" s="111"/>
      <c r="I15" s="112"/>
      <c r="J15" s="220"/>
      <c r="K15" s="119"/>
      <c r="L15" s="111"/>
      <c r="M15" s="111"/>
      <c r="N15" s="220"/>
      <c r="O15" s="119"/>
      <c r="P15" s="111"/>
      <c r="Q15" s="111"/>
      <c r="R15" s="220"/>
      <c r="S15" s="119">
        <v>0</v>
      </c>
      <c r="T15" s="111">
        <v>12</v>
      </c>
      <c r="U15" s="111" t="s">
        <v>61</v>
      </c>
      <c r="V15" s="220">
        <v>3</v>
      </c>
      <c r="W15" s="129" t="s">
        <v>159</v>
      </c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</row>
    <row r="16" spans="1:79" s="91" customFormat="1" ht="18.75" customHeight="1" thickBot="1" x14ac:dyDescent="0.25">
      <c r="A16" s="224" t="s">
        <v>112</v>
      </c>
      <c r="B16" s="254" t="s">
        <v>161</v>
      </c>
      <c r="C16" s="137" t="s">
        <v>100</v>
      </c>
      <c r="D16" s="240">
        <f t="shared" si="1"/>
        <v>8</v>
      </c>
      <c r="E16" s="262">
        <f t="shared" si="2"/>
        <v>3</v>
      </c>
      <c r="F16" s="130" t="s">
        <v>5</v>
      </c>
      <c r="G16" s="263"/>
      <c r="H16" s="122"/>
      <c r="I16" s="123"/>
      <c r="J16" s="124"/>
      <c r="K16" s="121">
        <v>4</v>
      </c>
      <c r="L16" s="122">
        <v>4</v>
      </c>
      <c r="M16" s="122" t="s">
        <v>3</v>
      </c>
      <c r="N16" s="124">
        <v>3</v>
      </c>
      <c r="O16" s="121"/>
      <c r="P16" s="122"/>
      <c r="Q16" s="122"/>
      <c r="R16" s="124"/>
      <c r="S16" s="121"/>
      <c r="T16" s="122"/>
      <c r="U16" s="122"/>
      <c r="V16" s="124"/>
      <c r="W16" s="487" t="s">
        <v>137</v>
      </c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</row>
    <row r="17" spans="1:79" s="10" customFormat="1" ht="18.75" customHeight="1" thickBot="1" x14ac:dyDescent="0.25">
      <c r="A17" s="626" t="s">
        <v>69</v>
      </c>
      <c r="B17" s="627"/>
      <c r="C17" s="628"/>
      <c r="D17" s="175">
        <f>SUM(D18:D21)</f>
        <v>66</v>
      </c>
      <c r="E17" s="176">
        <f>SUM(E18:E21)</f>
        <v>42</v>
      </c>
      <c r="F17" s="177"/>
      <c r="G17" s="271">
        <f>SUM(G18:G21)</f>
        <v>0</v>
      </c>
      <c r="H17" s="179">
        <f>SUM(H18:H21)</f>
        <v>0</v>
      </c>
      <c r="I17" s="180"/>
      <c r="J17" s="182">
        <f>SUM(J18:J21)</f>
        <v>0</v>
      </c>
      <c r="K17" s="272">
        <f>SUM(K18:K21)</f>
        <v>4</v>
      </c>
      <c r="L17" s="181">
        <f>SUM(L18:L21)</f>
        <v>12</v>
      </c>
      <c r="M17" s="181"/>
      <c r="N17" s="182">
        <f>SUM(N18:N21)</f>
        <v>4</v>
      </c>
      <c r="O17" s="178">
        <f>SUM(O18:O21)</f>
        <v>4</v>
      </c>
      <c r="P17" s="179">
        <f>SUM(P18:P21)</f>
        <v>22</v>
      </c>
      <c r="Q17" s="179"/>
      <c r="R17" s="273">
        <f>SUM(R18:R21)</f>
        <v>14</v>
      </c>
      <c r="S17" s="178">
        <f>SUM(S18:S21)</f>
        <v>4</v>
      </c>
      <c r="T17" s="179">
        <f>SUM(T18:T21)</f>
        <v>32</v>
      </c>
      <c r="U17" s="179"/>
      <c r="V17" s="273">
        <f>SUM(V18:V21)</f>
        <v>24</v>
      </c>
      <c r="W17" s="183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</row>
    <row r="18" spans="1:79" s="91" customFormat="1" ht="18.75" customHeight="1" thickBot="1" x14ac:dyDescent="0.25">
      <c r="A18" s="284" t="s">
        <v>113</v>
      </c>
      <c r="B18" s="254" t="s">
        <v>162</v>
      </c>
      <c r="C18" s="285" t="s">
        <v>63</v>
      </c>
      <c r="D18" s="270">
        <f>SUM(G18,H18,K18,L18,O18,P18,S18,T18)</f>
        <v>16</v>
      </c>
      <c r="E18" s="264">
        <f t="shared" ref="E18:E24" si="3">SUM(J18,N18,R18,V18)</f>
        <v>4</v>
      </c>
      <c r="F18" s="196" t="s">
        <v>5</v>
      </c>
      <c r="G18" s="265"/>
      <c r="H18" s="199"/>
      <c r="I18" s="200"/>
      <c r="J18" s="266"/>
      <c r="K18" s="198">
        <v>4</v>
      </c>
      <c r="L18" s="199">
        <v>12</v>
      </c>
      <c r="M18" s="199" t="s">
        <v>61</v>
      </c>
      <c r="N18" s="266">
        <v>4</v>
      </c>
      <c r="O18" s="267"/>
      <c r="P18" s="268"/>
      <c r="Q18" s="268"/>
      <c r="R18" s="269"/>
      <c r="S18" s="198"/>
      <c r="T18" s="199"/>
      <c r="U18" s="199"/>
      <c r="V18" s="266"/>
      <c r="W18" s="487" t="s">
        <v>137</v>
      </c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</row>
    <row r="19" spans="1:79" s="91" customFormat="1" ht="18.75" customHeight="1" thickBot="1" x14ac:dyDescent="0.25">
      <c r="A19" s="134" t="s">
        <v>114</v>
      </c>
      <c r="B19" s="254" t="s">
        <v>163</v>
      </c>
      <c r="C19" s="135" t="s">
        <v>64</v>
      </c>
      <c r="D19" s="229">
        <v>4</v>
      </c>
      <c r="E19" s="242">
        <v>4</v>
      </c>
      <c r="F19" s="129" t="s">
        <v>5</v>
      </c>
      <c r="G19" s="217"/>
      <c r="H19" s="111"/>
      <c r="I19" s="112"/>
      <c r="J19" s="220"/>
      <c r="K19" s="119"/>
      <c r="L19" s="111"/>
      <c r="M19" s="111"/>
      <c r="N19" s="220"/>
      <c r="O19" s="119">
        <v>4</v>
      </c>
      <c r="P19" s="111">
        <v>12</v>
      </c>
      <c r="Q19" s="111" t="s">
        <v>3</v>
      </c>
      <c r="R19" s="220">
        <v>4</v>
      </c>
      <c r="S19" s="119"/>
      <c r="T19" s="111"/>
      <c r="U19" s="111"/>
      <c r="V19" s="220"/>
      <c r="W19" s="129" t="s">
        <v>162</v>
      </c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</row>
    <row r="20" spans="1:79" s="91" customFormat="1" ht="18.75" customHeight="1" thickBot="1" x14ac:dyDescent="0.25">
      <c r="A20" s="134" t="s">
        <v>115</v>
      </c>
      <c r="B20" s="254" t="s">
        <v>164</v>
      </c>
      <c r="C20" s="135" t="s">
        <v>12</v>
      </c>
      <c r="D20" s="229">
        <f>SUM(G20,H20,K20,L20,O20,P20,S20,T20)</f>
        <v>16</v>
      </c>
      <c r="E20" s="242">
        <f t="shared" si="3"/>
        <v>4</v>
      </c>
      <c r="F20" s="129" t="s">
        <v>5</v>
      </c>
      <c r="G20" s="217"/>
      <c r="H20" s="111"/>
      <c r="I20" s="112"/>
      <c r="J20" s="220"/>
      <c r="K20" s="119"/>
      <c r="L20" s="111"/>
      <c r="M20" s="111"/>
      <c r="N20" s="220"/>
      <c r="O20" s="119"/>
      <c r="P20" s="111"/>
      <c r="Q20" s="111"/>
      <c r="R20" s="220"/>
      <c r="S20" s="119">
        <v>4</v>
      </c>
      <c r="T20" s="111">
        <v>12</v>
      </c>
      <c r="U20" s="111" t="s">
        <v>3</v>
      </c>
      <c r="V20" s="220">
        <v>4</v>
      </c>
      <c r="W20" s="487" t="s">
        <v>137</v>
      </c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</row>
    <row r="21" spans="1:79" s="91" customFormat="1" ht="18.75" customHeight="1" thickBot="1" x14ac:dyDescent="0.25">
      <c r="A21" s="136" t="s">
        <v>116</v>
      </c>
      <c r="B21" s="254" t="s">
        <v>165</v>
      </c>
      <c r="C21" s="137" t="s">
        <v>10</v>
      </c>
      <c r="D21" s="275">
        <f>SUM(G21,H21,K21,L21,O21,P21,S21,T21)</f>
        <v>30</v>
      </c>
      <c r="E21" s="276">
        <f t="shared" si="3"/>
        <v>30</v>
      </c>
      <c r="F21" s="187" t="s">
        <v>5</v>
      </c>
      <c r="G21" s="277"/>
      <c r="H21" s="278"/>
      <c r="I21" s="279"/>
      <c r="J21" s="280"/>
      <c r="K21" s="281"/>
      <c r="L21" s="278"/>
      <c r="M21" s="278"/>
      <c r="N21" s="280"/>
      <c r="O21" s="281">
        <v>0</v>
      </c>
      <c r="P21" s="278">
        <v>10</v>
      </c>
      <c r="Q21" s="278" t="s">
        <v>118</v>
      </c>
      <c r="R21" s="280">
        <v>10</v>
      </c>
      <c r="S21" s="281">
        <v>0</v>
      </c>
      <c r="T21" s="278">
        <v>20</v>
      </c>
      <c r="U21" s="278" t="s">
        <v>118</v>
      </c>
      <c r="V21" s="282">
        <v>20</v>
      </c>
      <c r="W21" s="566" t="s">
        <v>193</v>
      </c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</row>
    <row r="22" spans="1:79" s="10" customFormat="1" ht="18.75" customHeight="1" x14ac:dyDescent="0.2">
      <c r="A22" s="622" t="s">
        <v>50</v>
      </c>
      <c r="B22" s="623"/>
      <c r="C22" s="624"/>
      <c r="D22" s="244">
        <f>SUM(G22,K22,O22,S22)</f>
        <v>138</v>
      </c>
      <c r="E22" s="239">
        <f t="shared" si="3"/>
        <v>59</v>
      </c>
      <c r="F22" s="239"/>
      <c r="G22" s="652">
        <f>SUM(G11:H11,G17:H17)</f>
        <v>0</v>
      </c>
      <c r="H22" s="647"/>
      <c r="I22" s="222"/>
      <c r="J22" s="223">
        <f>SUM(J11,J17)</f>
        <v>0</v>
      </c>
      <c r="K22" s="646">
        <f>SUM(K11,L11,K17,L17)</f>
        <v>40</v>
      </c>
      <c r="L22" s="647"/>
      <c r="M22" s="222"/>
      <c r="N22" s="223">
        <f>SUM(N11,N17)</f>
        <v>11</v>
      </c>
      <c r="O22" s="646">
        <f>SUM(O11,P11,O17,P17)</f>
        <v>42</v>
      </c>
      <c r="P22" s="647"/>
      <c r="Q22" s="222"/>
      <c r="R22" s="223">
        <f>SUM(R11,R17)</f>
        <v>17</v>
      </c>
      <c r="S22" s="646">
        <f>SUM(S11,T11,S17,T17)</f>
        <v>56</v>
      </c>
      <c r="T22" s="647"/>
      <c r="U22" s="222"/>
      <c r="V22" s="223">
        <f>SUM(V11,V17)</f>
        <v>31</v>
      </c>
      <c r="W22" s="213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</row>
    <row r="23" spans="1:79" s="10" customFormat="1" ht="18.75" customHeight="1" x14ac:dyDescent="0.2">
      <c r="A23" s="653" t="s">
        <v>44</v>
      </c>
      <c r="B23" s="654"/>
      <c r="C23" s="655"/>
      <c r="D23" s="132">
        <f>SUM(G23,K23,O23,S23)</f>
        <v>220</v>
      </c>
      <c r="E23" s="125">
        <f>SUM(J23,N23,R23,V23)</f>
        <v>55</v>
      </c>
      <c r="F23" s="125"/>
      <c r="G23" s="645">
        <f>MSc_L_Alap!$G$30+MSc_L_Alap!$H$30</f>
        <v>120</v>
      </c>
      <c r="H23" s="639"/>
      <c r="I23" s="215"/>
      <c r="J23" s="12">
        <f>MSc_L_Alap!$J$30</f>
        <v>30</v>
      </c>
      <c r="K23" s="638">
        <f>MSc_L_Alap!$K$30+MSc_L_Alap!$L$30</f>
        <v>70</v>
      </c>
      <c r="L23" s="639"/>
      <c r="M23" s="215"/>
      <c r="N23" s="12">
        <f>MSc_L_Alap!$N$30</f>
        <v>18</v>
      </c>
      <c r="O23" s="638">
        <f>MSc_L_Alap!$O$30+MSc_L_Alap!$P$30</f>
        <v>30</v>
      </c>
      <c r="P23" s="639"/>
      <c r="Q23" s="215"/>
      <c r="R23" s="12">
        <f>MSc_L_Alap!$R$30</f>
        <v>7</v>
      </c>
      <c r="S23" s="638">
        <f>MSc_L_Alap!$S$30+MSc_L_Alap!$T$30</f>
        <v>0</v>
      </c>
      <c r="T23" s="639"/>
      <c r="U23" s="215"/>
      <c r="V23" s="12">
        <f>MSc_L_Alap!$V$30</f>
        <v>0</v>
      </c>
      <c r="W23" s="213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</row>
    <row r="24" spans="1:79" s="10" customFormat="1" ht="18.75" customHeight="1" x14ac:dyDescent="0.2">
      <c r="A24" s="649" t="s">
        <v>144</v>
      </c>
      <c r="B24" s="650"/>
      <c r="C24" s="651"/>
      <c r="D24" s="499">
        <f>SUM(G24,K24,O24,S24)</f>
        <v>24</v>
      </c>
      <c r="E24" s="500">
        <f t="shared" si="3"/>
        <v>6</v>
      </c>
      <c r="F24" s="500"/>
      <c r="G24" s="640">
        <v>0</v>
      </c>
      <c r="H24" s="641"/>
      <c r="I24" s="501"/>
      <c r="J24" s="502">
        <v>0</v>
      </c>
      <c r="K24" s="648">
        <v>8</v>
      </c>
      <c r="L24" s="641"/>
      <c r="M24" s="501"/>
      <c r="N24" s="502">
        <v>2</v>
      </c>
      <c r="O24" s="648">
        <v>16</v>
      </c>
      <c r="P24" s="641"/>
      <c r="Q24" s="501"/>
      <c r="R24" s="502">
        <v>4</v>
      </c>
      <c r="S24" s="648">
        <v>0</v>
      </c>
      <c r="T24" s="641"/>
      <c r="U24" s="501"/>
      <c r="V24" s="502">
        <v>0</v>
      </c>
      <c r="W24" s="213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</row>
    <row r="25" spans="1:79" s="10" customFormat="1" ht="18.75" customHeight="1" x14ac:dyDescent="0.2">
      <c r="A25" s="611" t="s">
        <v>141</v>
      </c>
      <c r="B25" s="612"/>
      <c r="C25" s="613"/>
      <c r="D25" s="493"/>
      <c r="E25" s="494"/>
      <c r="F25" s="494"/>
      <c r="G25" s="497"/>
      <c r="H25" s="495"/>
      <c r="I25" s="495"/>
      <c r="J25" s="496"/>
      <c r="K25" s="119">
        <v>4</v>
      </c>
      <c r="L25" s="111">
        <v>4</v>
      </c>
      <c r="M25" s="111" t="s">
        <v>61</v>
      </c>
      <c r="N25" s="120">
        <v>2</v>
      </c>
      <c r="O25" s="119"/>
      <c r="P25" s="111"/>
      <c r="Q25" s="111"/>
      <c r="R25" s="120"/>
      <c r="S25" s="498"/>
      <c r="T25" s="495"/>
      <c r="U25" s="495"/>
      <c r="V25" s="496"/>
      <c r="W25" s="213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</row>
    <row r="26" spans="1:79" s="10" customFormat="1" ht="18.75" customHeight="1" x14ac:dyDescent="0.2">
      <c r="A26" s="611" t="s">
        <v>142</v>
      </c>
      <c r="B26" s="612"/>
      <c r="C26" s="613"/>
      <c r="D26" s="493"/>
      <c r="E26" s="494"/>
      <c r="F26" s="494"/>
      <c r="G26" s="497"/>
      <c r="H26" s="495"/>
      <c r="I26" s="495"/>
      <c r="J26" s="496"/>
      <c r="K26" s="498"/>
      <c r="L26" s="495"/>
      <c r="M26" s="495"/>
      <c r="N26" s="496"/>
      <c r="O26" s="119">
        <v>4</v>
      </c>
      <c r="P26" s="111">
        <v>4</v>
      </c>
      <c r="Q26" s="111" t="s">
        <v>61</v>
      </c>
      <c r="R26" s="120">
        <v>2</v>
      </c>
      <c r="S26" s="498"/>
      <c r="T26" s="495"/>
      <c r="U26" s="495"/>
      <c r="V26" s="496"/>
      <c r="W26" s="213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</row>
    <row r="27" spans="1:79" s="10" customFormat="1" ht="18.75" customHeight="1" x14ac:dyDescent="0.2">
      <c r="A27" s="611" t="s">
        <v>143</v>
      </c>
      <c r="B27" s="612"/>
      <c r="C27" s="613"/>
      <c r="D27" s="493"/>
      <c r="E27" s="494"/>
      <c r="F27" s="494"/>
      <c r="G27" s="497"/>
      <c r="H27" s="495"/>
      <c r="I27" s="495"/>
      <c r="J27" s="496"/>
      <c r="K27" s="498"/>
      <c r="L27" s="495"/>
      <c r="M27" s="495"/>
      <c r="N27" s="496"/>
      <c r="O27" s="119">
        <v>4</v>
      </c>
      <c r="P27" s="111">
        <v>4</v>
      </c>
      <c r="Q27" s="111" t="s">
        <v>61</v>
      </c>
      <c r="R27" s="120">
        <v>2</v>
      </c>
      <c r="S27" s="498"/>
      <c r="T27" s="495"/>
      <c r="U27" s="495"/>
      <c r="V27" s="496"/>
      <c r="W27" s="213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</row>
    <row r="28" spans="1:79" s="10" customFormat="1" ht="18.75" customHeight="1" x14ac:dyDescent="0.2">
      <c r="A28" s="642" t="s">
        <v>11</v>
      </c>
      <c r="B28" s="643"/>
      <c r="C28" s="644"/>
      <c r="D28" s="132">
        <f>SUM(D22:D24)</f>
        <v>382</v>
      </c>
      <c r="E28" s="132">
        <f>SUM(E22:E24)</f>
        <v>120</v>
      </c>
      <c r="F28" s="125"/>
      <c r="G28" s="234"/>
      <c r="H28" s="215"/>
      <c r="I28" s="215"/>
      <c r="J28" s="12">
        <f>SUM(J22,J23,J24)</f>
        <v>30</v>
      </c>
      <c r="K28" s="236"/>
      <c r="L28" s="215"/>
      <c r="M28" s="215"/>
      <c r="N28" s="12">
        <f>SUM(N22,N23,N24)</f>
        <v>31</v>
      </c>
      <c r="O28" s="236"/>
      <c r="P28" s="215"/>
      <c r="Q28" s="215"/>
      <c r="R28" s="12">
        <f>SUM(R22,R23,R24)</f>
        <v>28</v>
      </c>
      <c r="S28" s="236"/>
      <c r="T28" s="215"/>
      <c r="U28" s="215"/>
      <c r="V28" s="12">
        <f>SUM(V22,V23,V24)</f>
        <v>31</v>
      </c>
      <c r="W28" s="214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</row>
    <row r="29" spans="1:79" s="10" customFormat="1" ht="18.75" customHeight="1" x14ac:dyDescent="0.2">
      <c r="A29" s="116"/>
      <c r="B29" s="109"/>
      <c r="C29" s="115" t="s">
        <v>45</v>
      </c>
      <c r="D29" s="230"/>
      <c r="E29" s="230"/>
      <c r="F29" s="230"/>
      <c r="G29" s="635">
        <f>SUM(G22,G23,G24)</f>
        <v>120</v>
      </c>
      <c r="H29" s="636"/>
      <c r="I29" s="216"/>
      <c r="J29" s="219"/>
      <c r="K29" s="637">
        <f>SUM(K22,K23,K24)</f>
        <v>118</v>
      </c>
      <c r="L29" s="636"/>
      <c r="M29" s="216"/>
      <c r="N29" s="219"/>
      <c r="O29" s="637">
        <f>SUM(O22,O23,O24)</f>
        <v>88</v>
      </c>
      <c r="P29" s="636"/>
      <c r="Q29" s="216"/>
      <c r="R29" s="219"/>
      <c r="S29" s="637">
        <f>SUM(S22,S23,S24)</f>
        <v>56</v>
      </c>
      <c r="T29" s="636"/>
      <c r="U29" s="216"/>
      <c r="V29" s="219"/>
      <c r="W29" s="214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</row>
    <row r="30" spans="1:79" s="10" customFormat="1" ht="18.75" customHeight="1" x14ac:dyDescent="0.2">
      <c r="A30" s="116"/>
      <c r="B30" s="109"/>
      <c r="C30" s="115" t="s">
        <v>59</v>
      </c>
      <c r="D30" s="230"/>
      <c r="E30" s="230"/>
      <c r="F30" s="230"/>
      <c r="G30" s="235"/>
      <c r="H30" s="216"/>
      <c r="I30" s="216">
        <f>COUNTIF(MSc_L_Alap!I12:I28,"é")+COUNTIF(I12:I21,"é")</f>
        <v>4</v>
      </c>
      <c r="J30" s="219"/>
      <c r="K30" s="237"/>
      <c r="L30" s="216"/>
      <c r="M30" s="216">
        <v>4</v>
      </c>
      <c r="N30" s="219"/>
      <c r="O30" s="237"/>
      <c r="P30" s="216"/>
      <c r="Q30" s="216">
        <v>2</v>
      </c>
      <c r="R30" s="219"/>
      <c r="S30" s="237"/>
      <c r="T30" s="216"/>
      <c r="U30" s="216">
        <v>2</v>
      </c>
      <c r="V30" s="219"/>
      <c r="W30" s="39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</row>
    <row r="31" spans="1:79" s="10" customFormat="1" ht="18.75" customHeight="1" thickBot="1" x14ac:dyDescent="0.25">
      <c r="A31" s="224"/>
      <c r="B31" s="225"/>
      <c r="C31" s="243" t="s">
        <v>43</v>
      </c>
      <c r="D31" s="439"/>
      <c r="E31" s="439"/>
      <c r="F31" s="439"/>
      <c r="G31" s="420"/>
      <c r="H31" s="169"/>
      <c r="I31" s="169">
        <f>COUNTIF(MSc_L_Alap!I12:I28,"v")+COUNTIF(I12:I21,"v")</f>
        <v>4</v>
      </c>
      <c r="J31" s="293"/>
      <c r="K31" s="168"/>
      <c r="L31" s="169"/>
      <c r="M31" s="169">
        <v>5</v>
      </c>
      <c r="N31" s="293"/>
      <c r="O31" s="168"/>
      <c r="P31" s="169"/>
      <c r="Q31" s="169">
        <v>4</v>
      </c>
      <c r="R31" s="293"/>
      <c r="S31" s="168"/>
      <c r="T31" s="169"/>
      <c r="U31" s="169">
        <v>1</v>
      </c>
      <c r="V31" s="293"/>
      <c r="W31" s="39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</row>
    <row r="32" spans="1:79" s="10" customFormat="1" ht="18.75" customHeight="1" x14ac:dyDescent="0.2">
      <c r="A32" s="103"/>
      <c r="B32" s="438"/>
      <c r="C32" s="440" t="s">
        <v>130</v>
      </c>
      <c r="D32" s="442">
        <f>H32+L32+P32+T32</f>
        <v>230</v>
      </c>
      <c r="E32" s="235"/>
      <c r="F32" s="216"/>
      <c r="G32" s="216"/>
      <c r="H32" s="216">
        <f>MSc_L_Alap!H30+H11+H17+H21</f>
        <v>50</v>
      </c>
      <c r="I32" s="216"/>
      <c r="J32" s="216"/>
      <c r="K32" s="216"/>
      <c r="L32" s="216">
        <f>MSc_L_Alap!L30+L11+L17+L21</f>
        <v>58</v>
      </c>
      <c r="M32" s="216"/>
      <c r="N32" s="216"/>
      <c r="O32" s="216"/>
      <c r="P32" s="216">
        <f>MSc_L_Alap!P30+P11+P17+P21</f>
        <v>54</v>
      </c>
      <c r="Q32" s="216"/>
      <c r="R32" s="216"/>
      <c r="S32" s="216"/>
      <c r="T32" s="216">
        <f>MSc_L_Alap!T30+T11+T17+T21</f>
        <v>68</v>
      </c>
      <c r="U32" s="216"/>
      <c r="V32" s="216"/>
      <c r="W32" s="3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</row>
    <row r="33" spans="1:79" s="10" customFormat="1" ht="18.75" customHeight="1" x14ac:dyDescent="0.2">
      <c r="A33" s="103"/>
      <c r="B33" s="438"/>
      <c r="C33" s="441" t="s">
        <v>131</v>
      </c>
      <c r="D33" s="442">
        <f>(D32/D28)*100</f>
        <v>60.209424083769633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</row>
    <row r="34" spans="1:79" s="19" customFormat="1" ht="15" customHeight="1" x14ac:dyDescent="0.2">
      <c r="A34" s="15"/>
      <c r="B34" s="20"/>
      <c r="C34" s="21"/>
      <c r="D34" s="25"/>
      <c r="E34" s="26"/>
      <c r="F34" s="26"/>
      <c r="G34" s="27"/>
      <c r="H34" s="27"/>
      <c r="I34" s="37"/>
      <c r="J34" s="28"/>
      <c r="K34" s="27"/>
      <c r="L34" s="27"/>
      <c r="M34" s="37"/>
      <c r="N34" s="28"/>
      <c r="O34" s="27"/>
      <c r="P34" s="27"/>
      <c r="Q34" s="37"/>
      <c r="R34" s="28"/>
      <c r="S34" s="27"/>
      <c r="T34" s="27"/>
      <c r="U34" s="37"/>
      <c r="V34" s="28"/>
      <c r="W34" s="28"/>
    </row>
    <row r="35" spans="1:79" s="19" customFormat="1" ht="15" customHeight="1" x14ac:dyDescent="0.2">
      <c r="A35" s="15"/>
      <c r="C35" s="42" t="s">
        <v>53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27"/>
      <c r="U35" s="37"/>
      <c r="V35" s="29"/>
      <c r="W35" s="29"/>
    </row>
    <row r="36" spans="1:79" s="19" customFormat="1" ht="15" customHeight="1" x14ac:dyDescent="0.2">
      <c r="A36" s="41"/>
      <c r="C36" s="42" t="s">
        <v>52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8"/>
      <c r="U36" s="8"/>
      <c r="V36" s="8"/>
      <c r="W36" s="8"/>
    </row>
    <row r="37" spans="1:79" s="19" customFormat="1" ht="15" customHeight="1" x14ac:dyDescent="0.2">
      <c r="W37" s="209" t="s">
        <v>204</v>
      </c>
    </row>
    <row r="38" spans="1:79" s="19" customFormat="1" ht="11.25" x14ac:dyDescent="0.2">
      <c r="N38" s="40"/>
    </row>
    <row r="39" spans="1:79" ht="18.75" x14ac:dyDescent="0.2">
      <c r="C39" s="433" t="s">
        <v>119</v>
      </c>
      <c r="D39" s="436">
        <f>SUM(G11,G17,K11,K17,O11,O17,S11,S17,MSc_L_Alap!G30,MSc_L_Alap!K30,MSc_L_Alap!O30,MSc_L_Alap!S30)</f>
        <v>158</v>
      </c>
      <c r="E39" s="437">
        <f>D39/D28</f>
        <v>0.41361256544502617</v>
      </c>
      <c r="W39" s="209" t="s">
        <v>127</v>
      </c>
    </row>
    <row r="40" spans="1:79" ht="15" x14ac:dyDescent="0.2">
      <c r="C40" s="433" t="s">
        <v>120</v>
      </c>
      <c r="D40" s="436">
        <f>SUM(H11,I11,L11,M11,P11,Q11,T11,U11,H17,I17,L17,M17,P17,Q17,T17,U17,K24,O24,MSc_L_Alap!H30,MSc_L_Alap!I30,MSc_L_Alap!L30,MSc_L_Alap!M30,MSc_L_Alap!P30,MSc_L_Alap!Q30,MSc_L_Alap!T30,MSc_L_Alap!U30)</f>
        <v>224</v>
      </c>
      <c r="E40" s="437">
        <f>D40/D28</f>
        <v>0.58638743455497377</v>
      </c>
    </row>
  </sheetData>
  <mergeCells count="43">
    <mergeCell ref="A28:C28"/>
    <mergeCell ref="G23:H23"/>
    <mergeCell ref="S23:T23"/>
    <mergeCell ref="K22:L22"/>
    <mergeCell ref="K23:L23"/>
    <mergeCell ref="O24:P24"/>
    <mergeCell ref="K24:L24"/>
    <mergeCell ref="S24:T24"/>
    <mergeCell ref="A24:C24"/>
    <mergeCell ref="G22:H22"/>
    <mergeCell ref="A23:C23"/>
    <mergeCell ref="A22:C22"/>
    <mergeCell ref="O22:P22"/>
    <mergeCell ref="S22:T22"/>
    <mergeCell ref="A26:C26"/>
    <mergeCell ref="A27:C27"/>
    <mergeCell ref="G29:H29"/>
    <mergeCell ref="K29:L29"/>
    <mergeCell ref="O29:P29"/>
    <mergeCell ref="S29:T29"/>
    <mergeCell ref="O23:P23"/>
    <mergeCell ref="G24:H24"/>
    <mergeCell ref="G9:J9"/>
    <mergeCell ref="A17:C17"/>
    <mergeCell ref="B8:B9"/>
    <mergeCell ref="C8:C9"/>
    <mergeCell ref="A11:C11"/>
    <mergeCell ref="V1:Y1"/>
    <mergeCell ref="A25:C25"/>
    <mergeCell ref="V3:W3"/>
    <mergeCell ref="V2:Y2"/>
    <mergeCell ref="D5:M5"/>
    <mergeCell ref="B6:C6"/>
    <mergeCell ref="A7:W7"/>
    <mergeCell ref="A8:A9"/>
    <mergeCell ref="K9:N9"/>
    <mergeCell ref="W8:W9"/>
    <mergeCell ref="E8:E9"/>
    <mergeCell ref="G8:V8"/>
    <mergeCell ref="F8:F9"/>
    <mergeCell ref="O9:R9"/>
    <mergeCell ref="S9:V9"/>
    <mergeCell ref="A10:C10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0" orientation="landscape" r:id="rId1"/>
  <headerFooter alignWithMargins="0">
    <oddFooter>&amp;R&amp;F</oddFooter>
  </headerFooter>
  <ignoredErrors>
    <ignoredError sqref="D17:E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40"/>
  <sheetViews>
    <sheetView showGridLines="0" topLeftCell="B1" zoomScale="80" zoomScaleNormal="80" zoomScaleSheetLayoutView="70" zoomScalePageLayoutView="80" workbookViewId="0">
      <selection activeCell="V1" sqref="V1:Z1"/>
    </sheetView>
  </sheetViews>
  <sheetFormatPr defaultColWidth="9.140625" defaultRowHeight="12.75" x14ac:dyDescent="0.2"/>
  <cols>
    <col min="1" max="1" width="5.42578125" style="5" customWidth="1"/>
    <col min="2" max="2" width="19.42578125" style="6" customWidth="1"/>
    <col min="3" max="3" width="82.42578125" style="7" customWidth="1"/>
    <col min="4" max="4" width="10.42578125" style="8" bestFit="1" customWidth="1"/>
    <col min="5" max="6" width="8.140625" style="8" customWidth="1"/>
    <col min="7" max="8" width="4.42578125" style="8" customWidth="1"/>
    <col min="9" max="9" width="3.42578125" style="8" customWidth="1"/>
    <col min="10" max="10" width="4.7109375" style="8" customWidth="1"/>
    <col min="11" max="12" width="4.42578125" style="8" customWidth="1"/>
    <col min="13" max="13" width="3.42578125" style="8" customWidth="1"/>
    <col min="14" max="14" width="4.7109375" style="8" customWidth="1"/>
    <col min="15" max="16" width="4.42578125" style="8" customWidth="1"/>
    <col min="17" max="17" width="3.42578125" style="8" customWidth="1"/>
    <col min="18" max="18" width="4.85546875" style="8" customWidth="1"/>
    <col min="19" max="20" width="4.42578125" style="8" customWidth="1"/>
    <col min="21" max="21" width="3.42578125" style="8" customWidth="1"/>
    <col min="22" max="22" width="4.7109375" style="8" customWidth="1"/>
    <col min="23" max="23" width="39.140625" style="8" customWidth="1"/>
    <col min="24" max="16384" width="9.140625" style="8"/>
  </cols>
  <sheetData>
    <row r="1" spans="1:26" s="4" customFormat="1" ht="18" x14ac:dyDescent="0.2">
      <c r="A1" s="1" t="s">
        <v>102</v>
      </c>
      <c r="B1" s="2"/>
      <c r="C1" s="3"/>
      <c r="E1" s="33"/>
      <c r="F1" s="33"/>
      <c r="G1" s="33" t="s">
        <v>37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575" t="s">
        <v>209</v>
      </c>
      <c r="W1" s="575"/>
      <c r="X1" s="610"/>
      <c r="Y1" s="610"/>
      <c r="Z1" s="610"/>
    </row>
    <row r="2" spans="1:26" s="4" customFormat="1" ht="18" x14ac:dyDescent="0.2">
      <c r="A2" s="1" t="s">
        <v>103</v>
      </c>
      <c r="B2" s="2"/>
      <c r="C2" s="3"/>
      <c r="E2" s="33"/>
      <c r="F2" s="33"/>
      <c r="G2" s="33" t="s">
        <v>76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575" t="s">
        <v>207</v>
      </c>
      <c r="W2" s="575"/>
      <c r="X2" s="610"/>
      <c r="Y2" s="610"/>
      <c r="Z2" s="610"/>
    </row>
    <row r="3" spans="1:26" s="4" customFormat="1" ht="18" x14ac:dyDescent="0.2">
      <c r="A3" s="1"/>
      <c r="B3" s="2"/>
      <c r="C3" s="3"/>
      <c r="E3" s="33"/>
      <c r="F3" s="33"/>
      <c r="G3" s="33" t="s">
        <v>13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575" t="s">
        <v>208</v>
      </c>
      <c r="W3" s="575"/>
      <c r="X3" s="610"/>
      <c r="Y3" s="610"/>
    </row>
    <row r="4" spans="1:26" ht="18" x14ac:dyDescent="0.2">
      <c r="E4" s="33"/>
      <c r="F4" s="33"/>
      <c r="G4" s="33" t="s">
        <v>122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6" ht="18.75" x14ac:dyDescent="0.2">
      <c r="D5" s="582" t="s">
        <v>139</v>
      </c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479"/>
      <c r="P5" s="479"/>
      <c r="Q5" s="479"/>
      <c r="R5" s="479"/>
      <c r="S5" s="479"/>
      <c r="T5" s="479"/>
      <c r="U5" s="479"/>
      <c r="V5" s="479"/>
    </row>
    <row r="6" spans="1:26" ht="33" customHeight="1" x14ac:dyDescent="0.2">
      <c r="B6" s="594"/>
      <c r="C6" s="594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6" ht="25.5" customHeight="1" thickBot="1" x14ac:dyDescent="0.25">
      <c r="A7" s="595" t="s">
        <v>41</v>
      </c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</row>
    <row r="8" spans="1:26" s="10" customFormat="1" ht="20.25" customHeight="1" thickBot="1" x14ac:dyDescent="0.25">
      <c r="A8" s="597"/>
      <c r="B8" s="599" t="s">
        <v>14</v>
      </c>
      <c r="C8" s="600" t="s">
        <v>15</v>
      </c>
      <c r="D8" s="148" t="s">
        <v>128</v>
      </c>
      <c r="E8" s="664" t="s">
        <v>16</v>
      </c>
      <c r="F8" s="608" t="s">
        <v>40</v>
      </c>
      <c r="G8" s="606" t="s">
        <v>38</v>
      </c>
      <c r="H8" s="606"/>
      <c r="I8" s="606"/>
      <c r="J8" s="606"/>
      <c r="K8" s="606"/>
      <c r="L8" s="606"/>
      <c r="M8" s="606"/>
      <c r="N8" s="606"/>
      <c r="O8" s="606"/>
      <c r="P8" s="606"/>
      <c r="Q8" s="606"/>
      <c r="R8" s="606"/>
      <c r="S8" s="606"/>
      <c r="T8" s="606"/>
      <c r="U8" s="606"/>
      <c r="V8" s="607"/>
      <c r="W8" s="656" t="s">
        <v>17</v>
      </c>
    </row>
    <row r="9" spans="1:26" s="10" customFormat="1" ht="20.25" customHeight="1" thickBot="1" x14ac:dyDescent="0.25">
      <c r="A9" s="598"/>
      <c r="B9" s="580"/>
      <c r="C9" s="601"/>
      <c r="D9" s="224" t="s">
        <v>1</v>
      </c>
      <c r="E9" s="665"/>
      <c r="F9" s="668"/>
      <c r="G9" s="615" t="s">
        <v>18</v>
      </c>
      <c r="H9" s="616"/>
      <c r="I9" s="616"/>
      <c r="J9" s="617"/>
      <c r="K9" s="615" t="s">
        <v>19</v>
      </c>
      <c r="L9" s="616"/>
      <c r="M9" s="616"/>
      <c r="N9" s="617"/>
      <c r="O9" s="615" t="s">
        <v>20</v>
      </c>
      <c r="P9" s="616"/>
      <c r="Q9" s="616"/>
      <c r="R9" s="617"/>
      <c r="S9" s="615" t="s">
        <v>21</v>
      </c>
      <c r="T9" s="616"/>
      <c r="U9" s="616"/>
      <c r="V9" s="617"/>
      <c r="W9" s="657"/>
    </row>
    <row r="10" spans="1:26" s="10" customFormat="1" ht="19.5" customHeight="1" thickBot="1" x14ac:dyDescent="0.25">
      <c r="A10" s="588" t="s">
        <v>47</v>
      </c>
      <c r="B10" s="589"/>
      <c r="C10" s="590"/>
      <c r="D10" s="306"/>
      <c r="E10" s="307"/>
      <c r="F10" s="308"/>
      <c r="G10" s="306" t="s">
        <v>25</v>
      </c>
      <c r="H10" s="309" t="s">
        <v>39</v>
      </c>
      <c r="I10" s="309" t="s">
        <v>26</v>
      </c>
      <c r="J10" s="310" t="s">
        <v>27</v>
      </c>
      <c r="K10" s="306" t="s">
        <v>25</v>
      </c>
      <c r="L10" s="309" t="s">
        <v>39</v>
      </c>
      <c r="M10" s="309" t="s">
        <v>26</v>
      </c>
      <c r="N10" s="310" t="s">
        <v>27</v>
      </c>
      <c r="O10" s="306" t="s">
        <v>25</v>
      </c>
      <c r="P10" s="309" t="s">
        <v>39</v>
      </c>
      <c r="Q10" s="309" t="s">
        <v>26</v>
      </c>
      <c r="R10" s="310" t="s">
        <v>27</v>
      </c>
      <c r="S10" s="306" t="s">
        <v>25</v>
      </c>
      <c r="T10" s="309" t="s">
        <v>39</v>
      </c>
      <c r="U10" s="309" t="s">
        <v>26</v>
      </c>
      <c r="V10" s="310" t="s">
        <v>27</v>
      </c>
      <c r="W10" s="311" t="s">
        <v>14</v>
      </c>
    </row>
    <row r="11" spans="1:26" s="10" customFormat="1" ht="18.75" customHeight="1" thickBot="1" x14ac:dyDescent="0.25">
      <c r="A11" s="661" t="s">
        <v>70</v>
      </c>
      <c r="B11" s="662"/>
      <c r="C11" s="663"/>
      <c r="D11" s="303">
        <f>SUM(D12,D14,D15,D16)</f>
        <v>44</v>
      </c>
      <c r="E11" s="304">
        <f>SUM(E12,E14,E15,E16)</f>
        <v>17</v>
      </c>
      <c r="F11" s="305"/>
      <c r="G11" s="178">
        <v>0</v>
      </c>
      <c r="H11" s="179">
        <v>0</v>
      </c>
      <c r="I11" s="180"/>
      <c r="J11" s="182">
        <v>0</v>
      </c>
      <c r="K11" s="178">
        <f>SUM(K12:K16)</f>
        <v>8</v>
      </c>
      <c r="L11" s="178">
        <f>SUM(L12:L16)</f>
        <v>20</v>
      </c>
      <c r="M11" s="181"/>
      <c r="N11" s="178">
        <f>SUM(N12:N16)</f>
        <v>8</v>
      </c>
      <c r="O11" s="178">
        <f>SUM(O12:O16)</f>
        <v>4</v>
      </c>
      <c r="P11" s="178">
        <f>SUM(P12:P16)</f>
        <v>16</v>
      </c>
      <c r="Q11" s="179"/>
      <c r="R11" s="178">
        <f>SUM(R12:R16)</f>
        <v>6</v>
      </c>
      <c r="S11" s="178">
        <f>SUM(S12:S16)</f>
        <v>4</v>
      </c>
      <c r="T11" s="178">
        <f>SUM(T12:T16)</f>
        <v>8</v>
      </c>
      <c r="U11" s="179"/>
      <c r="V11" s="178">
        <f>SUM(V12:V16)</f>
        <v>3</v>
      </c>
      <c r="W11" s="274"/>
    </row>
    <row r="12" spans="1:26" s="91" customFormat="1" ht="18.75" customHeight="1" x14ac:dyDescent="0.2">
      <c r="A12" s="193" t="s">
        <v>35</v>
      </c>
      <c r="B12" s="366" t="s">
        <v>166</v>
      </c>
      <c r="C12" s="195" t="s">
        <v>87</v>
      </c>
      <c r="D12" s="300">
        <f t="shared" ref="D12:D16" si="0">SUM(G12,H12,K12,L12,O12,P12,T12,S12)</f>
        <v>16</v>
      </c>
      <c r="E12" s="301">
        <f t="shared" ref="E12:E16" si="1">SUM(J12,N12,R12,V12)</f>
        <v>4</v>
      </c>
      <c r="F12" s="302" t="s">
        <v>5</v>
      </c>
      <c r="G12" s="198"/>
      <c r="H12" s="199"/>
      <c r="I12" s="200"/>
      <c r="J12" s="266"/>
      <c r="K12" s="198">
        <v>4</v>
      </c>
      <c r="L12" s="199">
        <v>12</v>
      </c>
      <c r="M12" s="199" t="s">
        <v>3</v>
      </c>
      <c r="N12" s="266">
        <v>4</v>
      </c>
      <c r="O12" s="198"/>
      <c r="P12" s="199"/>
      <c r="Q12" s="199"/>
      <c r="R12" s="266"/>
      <c r="S12" s="198"/>
      <c r="T12" s="199"/>
      <c r="U12" s="199"/>
      <c r="V12" s="266"/>
      <c r="W12" s="487" t="s">
        <v>137</v>
      </c>
    </row>
    <row r="13" spans="1:26" s="91" customFormat="1" ht="18.75" customHeight="1" x14ac:dyDescent="0.2">
      <c r="A13" s="134" t="s">
        <v>110</v>
      </c>
      <c r="B13" s="366" t="s">
        <v>167</v>
      </c>
      <c r="C13" s="135" t="s">
        <v>105</v>
      </c>
      <c r="D13" s="287">
        <f t="shared" si="0"/>
        <v>8</v>
      </c>
      <c r="E13" s="212">
        <f t="shared" si="1"/>
        <v>2</v>
      </c>
      <c r="F13" s="113" t="s">
        <v>5</v>
      </c>
      <c r="G13" s="119"/>
      <c r="H13" s="111"/>
      <c r="I13" s="112"/>
      <c r="J13" s="220"/>
      <c r="K13" s="119"/>
      <c r="L13" s="111"/>
      <c r="M13" s="111"/>
      <c r="N13" s="220"/>
      <c r="O13" s="119">
        <v>0</v>
      </c>
      <c r="P13" s="111">
        <v>8</v>
      </c>
      <c r="Q13" s="111" t="s">
        <v>61</v>
      </c>
      <c r="R13" s="220">
        <v>2</v>
      </c>
      <c r="S13" s="119"/>
      <c r="T13" s="111"/>
      <c r="U13" s="111"/>
      <c r="V13" s="220"/>
      <c r="W13" s="487" t="s">
        <v>137</v>
      </c>
    </row>
    <row r="14" spans="1:26" s="91" customFormat="1" ht="18.75" customHeight="1" x14ac:dyDescent="0.2">
      <c r="A14" s="134" t="s">
        <v>74</v>
      </c>
      <c r="B14" s="366" t="s">
        <v>168</v>
      </c>
      <c r="C14" s="135" t="s">
        <v>106</v>
      </c>
      <c r="D14" s="287">
        <v>4</v>
      </c>
      <c r="E14" s="212">
        <v>5</v>
      </c>
      <c r="F14" s="113" t="s">
        <v>5</v>
      </c>
      <c r="G14" s="119"/>
      <c r="H14" s="111"/>
      <c r="I14" s="112"/>
      <c r="J14" s="220"/>
      <c r="K14" s="119"/>
      <c r="L14" s="111"/>
      <c r="M14" s="111"/>
      <c r="N14" s="220"/>
      <c r="O14" s="119"/>
      <c r="P14" s="111"/>
      <c r="Q14" s="111"/>
      <c r="R14" s="220"/>
      <c r="S14" s="119">
        <v>4</v>
      </c>
      <c r="T14" s="111">
        <v>8</v>
      </c>
      <c r="U14" s="111" t="s">
        <v>3</v>
      </c>
      <c r="V14" s="220">
        <v>3</v>
      </c>
      <c r="W14" s="569" t="s">
        <v>167</v>
      </c>
    </row>
    <row r="15" spans="1:26" s="91" customFormat="1" ht="18.75" customHeight="1" x14ac:dyDescent="0.2">
      <c r="A15" s="134" t="s">
        <v>111</v>
      </c>
      <c r="B15" s="366" t="s">
        <v>169</v>
      </c>
      <c r="C15" s="135" t="s">
        <v>88</v>
      </c>
      <c r="D15" s="287">
        <f t="shared" si="0"/>
        <v>12</v>
      </c>
      <c r="E15" s="212">
        <f t="shared" si="1"/>
        <v>4</v>
      </c>
      <c r="F15" s="113" t="s">
        <v>5</v>
      </c>
      <c r="G15" s="119"/>
      <c r="H15" s="111"/>
      <c r="I15" s="112"/>
      <c r="J15" s="220"/>
      <c r="K15" s="119"/>
      <c r="L15" s="111"/>
      <c r="M15" s="111"/>
      <c r="N15" s="220"/>
      <c r="O15" s="119">
        <v>4</v>
      </c>
      <c r="P15" s="111">
        <v>8</v>
      </c>
      <c r="Q15" s="111" t="s">
        <v>3</v>
      </c>
      <c r="R15" s="220">
        <v>4</v>
      </c>
      <c r="S15" s="119"/>
      <c r="T15" s="111"/>
      <c r="U15" s="111"/>
      <c r="V15" s="220"/>
      <c r="W15" s="487" t="s">
        <v>137</v>
      </c>
    </row>
    <row r="16" spans="1:26" s="10" customFormat="1" ht="18.75" customHeight="1" thickBot="1" x14ac:dyDescent="0.25">
      <c r="A16" s="184" t="s">
        <v>112</v>
      </c>
      <c r="B16" s="366" t="s">
        <v>170</v>
      </c>
      <c r="C16" s="165" t="s">
        <v>58</v>
      </c>
      <c r="D16" s="290">
        <f t="shared" si="0"/>
        <v>12</v>
      </c>
      <c r="E16" s="291">
        <f t="shared" si="1"/>
        <v>4</v>
      </c>
      <c r="F16" s="292" t="s">
        <v>5</v>
      </c>
      <c r="G16" s="168"/>
      <c r="H16" s="169"/>
      <c r="I16" s="170"/>
      <c r="J16" s="293"/>
      <c r="K16" s="168">
        <v>4</v>
      </c>
      <c r="L16" s="169">
        <v>8</v>
      </c>
      <c r="M16" s="169" t="s">
        <v>61</v>
      </c>
      <c r="N16" s="293">
        <v>4</v>
      </c>
      <c r="O16" s="168"/>
      <c r="P16" s="169"/>
      <c r="Q16" s="169"/>
      <c r="R16" s="293"/>
      <c r="S16" s="168"/>
      <c r="T16" s="169"/>
      <c r="U16" s="169"/>
      <c r="V16" s="293"/>
      <c r="W16" s="487" t="s">
        <v>137</v>
      </c>
    </row>
    <row r="17" spans="1:24" s="10" customFormat="1" ht="18.75" customHeight="1" thickBot="1" x14ac:dyDescent="0.25">
      <c r="A17" s="658" t="s">
        <v>71</v>
      </c>
      <c r="B17" s="659"/>
      <c r="C17" s="660"/>
      <c r="D17" s="303">
        <f>SUM(D18:D22)</f>
        <v>78</v>
      </c>
      <c r="E17" s="304">
        <f>SUM(E18:E22)</f>
        <v>42</v>
      </c>
      <c r="F17" s="305"/>
      <c r="G17" s="178">
        <f>SUM(G18:G22)</f>
        <v>0</v>
      </c>
      <c r="H17" s="179">
        <f>SUM(H18:H22)</f>
        <v>0</v>
      </c>
      <c r="I17" s="180"/>
      <c r="J17" s="273">
        <f>SUM(J18:J22)</f>
        <v>0</v>
      </c>
      <c r="K17" s="178">
        <f>SUM(K18:K22)</f>
        <v>4</v>
      </c>
      <c r="L17" s="179">
        <f>SUM(L18:L22)</f>
        <v>8</v>
      </c>
      <c r="M17" s="181"/>
      <c r="N17" s="273">
        <f>SUM(N18:N22)</f>
        <v>3</v>
      </c>
      <c r="O17" s="178">
        <f>SUM(O18:O22)</f>
        <v>4</v>
      </c>
      <c r="P17" s="179">
        <f>SUM(P18:P22)</f>
        <v>18</v>
      </c>
      <c r="Q17" s="179"/>
      <c r="R17" s="273">
        <f>SUM(R18:R22)</f>
        <v>13</v>
      </c>
      <c r="S17" s="178">
        <f>SUM(S18:S22)</f>
        <v>4</v>
      </c>
      <c r="T17" s="179">
        <f>SUM(T18:T22)</f>
        <v>40</v>
      </c>
      <c r="U17" s="179"/>
      <c r="V17" s="273">
        <f>SUM(V18:V22)</f>
        <v>26</v>
      </c>
      <c r="W17" s="570"/>
    </row>
    <row r="18" spans="1:24" s="91" customFormat="1" ht="18.75" customHeight="1" x14ac:dyDescent="0.2">
      <c r="A18" s="193" t="s">
        <v>113</v>
      </c>
      <c r="B18" s="366" t="s">
        <v>171</v>
      </c>
      <c r="C18" s="195" t="s">
        <v>107</v>
      </c>
      <c r="D18" s="300">
        <f t="shared" ref="D18:D20" si="2">SUM(G18,H18,K18,L18,O18,P18,S18,T18)</f>
        <v>12</v>
      </c>
      <c r="E18" s="301">
        <f t="shared" ref="E18:E20" si="3">SUM(J18,N18,R18,V18)</f>
        <v>3</v>
      </c>
      <c r="F18" s="302" t="s">
        <v>5</v>
      </c>
      <c r="G18" s="198"/>
      <c r="H18" s="199"/>
      <c r="I18" s="200"/>
      <c r="J18" s="266"/>
      <c r="K18" s="198">
        <v>4</v>
      </c>
      <c r="L18" s="199">
        <v>8</v>
      </c>
      <c r="M18" s="199" t="s">
        <v>3</v>
      </c>
      <c r="N18" s="266">
        <v>3</v>
      </c>
      <c r="O18" s="198"/>
      <c r="P18" s="199"/>
      <c r="Q18" s="199"/>
      <c r="R18" s="266"/>
      <c r="S18" s="198"/>
      <c r="T18" s="199"/>
      <c r="U18" s="199"/>
      <c r="V18" s="266"/>
      <c r="W18" s="487" t="s">
        <v>137</v>
      </c>
    </row>
    <row r="19" spans="1:24" s="91" customFormat="1" ht="18.75" customHeight="1" x14ac:dyDescent="0.2">
      <c r="A19" s="134" t="s">
        <v>114</v>
      </c>
      <c r="B19" s="568" t="s">
        <v>194</v>
      </c>
      <c r="C19" s="135" t="s">
        <v>108</v>
      </c>
      <c r="D19" s="287">
        <f t="shared" si="2"/>
        <v>12</v>
      </c>
      <c r="E19" s="212">
        <f t="shared" si="3"/>
        <v>3</v>
      </c>
      <c r="F19" s="113" t="s">
        <v>5</v>
      </c>
      <c r="G19" s="119"/>
      <c r="H19" s="111"/>
      <c r="I19" s="112"/>
      <c r="J19" s="220"/>
      <c r="K19" s="119"/>
      <c r="L19" s="111"/>
      <c r="M19" s="111"/>
      <c r="N19" s="220"/>
      <c r="O19" s="119">
        <v>4</v>
      </c>
      <c r="P19" s="111">
        <v>8</v>
      </c>
      <c r="Q19" s="111" t="s">
        <v>61</v>
      </c>
      <c r="R19" s="220">
        <v>3</v>
      </c>
      <c r="S19" s="119"/>
      <c r="T19" s="111"/>
      <c r="U19" s="111"/>
      <c r="V19" s="220"/>
      <c r="W19" s="571" t="s">
        <v>171</v>
      </c>
    </row>
    <row r="20" spans="1:24" s="91" customFormat="1" ht="18.75" customHeight="1" x14ac:dyDescent="0.2">
      <c r="A20" s="134" t="s">
        <v>115</v>
      </c>
      <c r="B20" s="568" t="s">
        <v>195</v>
      </c>
      <c r="C20" s="135" t="s">
        <v>109</v>
      </c>
      <c r="D20" s="287">
        <f t="shared" si="2"/>
        <v>12</v>
      </c>
      <c r="E20" s="212">
        <f t="shared" si="3"/>
        <v>2</v>
      </c>
      <c r="F20" s="113" t="s">
        <v>5</v>
      </c>
      <c r="G20" s="119"/>
      <c r="H20" s="111"/>
      <c r="I20" s="112"/>
      <c r="J20" s="220"/>
      <c r="K20" s="119"/>
      <c r="L20" s="111"/>
      <c r="M20" s="111"/>
      <c r="N20" s="220"/>
      <c r="O20" s="119"/>
      <c r="P20" s="111"/>
      <c r="Q20" s="111"/>
      <c r="R20" s="220"/>
      <c r="S20" s="119">
        <v>4</v>
      </c>
      <c r="T20" s="111">
        <v>8</v>
      </c>
      <c r="U20" s="111" t="s">
        <v>3</v>
      </c>
      <c r="V20" s="220">
        <v>2</v>
      </c>
      <c r="W20" s="572" t="s">
        <v>194</v>
      </c>
    </row>
    <row r="21" spans="1:24" s="91" customFormat="1" ht="18.75" customHeight="1" thickBot="1" x14ac:dyDescent="0.25">
      <c r="A21" s="134" t="s">
        <v>116</v>
      </c>
      <c r="B21" s="366" t="s">
        <v>172</v>
      </c>
      <c r="C21" s="135" t="s">
        <v>86</v>
      </c>
      <c r="D21" s="287">
        <f>SUM(G21,H21,K21,L21,O21,P21,S21,T21)</f>
        <v>12</v>
      </c>
      <c r="E21" s="212">
        <f t="shared" ref="E21:E25" si="4">SUM(J21,N21,R21,V21)</f>
        <v>4</v>
      </c>
      <c r="F21" s="113" t="s">
        <v>5</v>
      </c>
      <c r="G21" s="119"/>
      <c r="H21" s="111"/>
      <c r="I21" s="112"/>
      <c r="J21" s="220"/>
      <c r="K21" s="119"/>
      <c r="L21" s="111"/>
      <c r="M21" s="111"/>
      <c r="N21" s="220"/>
      <c r="O21" s="119"/>
      <c r="P21" s="111"/>
      <c r="Q21" s="111"/>
      <c r="R21" s="220"/>
      <c r="S21" s="119">
        <v>0</v>
      </c>
      <c r="T21" s="111">
        <v>12</v>
      </c>
      <c r="U21" s="111" t="s">
        <v>3</v>
      </c>
      <c r="V21" s="220">
        <v>4</v>
      </c>
      <c r="W21" s="487" t="s">
        <v>137</v>
      </c>
    </row>
    <row r="22" spans="1:24" s="10" customFormat="1" ht="18.75" customHeight="1" thickBot="1" x14ac:dyDescent="0.25">
      <c r="A22" s="184" t="s">
        <v>117</v>
      </c>
      <c r="B22" s="366" t="s">
        <v>173</v>
      </c>
      <c r="C22" s="289" t="s">
        <v>10</v>
      </c>
      <c r="D22" s="290">
        <f>SUM(G22,H22,K22,L22,O22,P22,S22,T22)</f>
        <v>30</v>
      </c>
      <c r="E22" s="291">
        <f t="shared" si="4"/>
        <v>30</v>
      </c>
      <c r="F22" s="292" t="s">
        <v>5</v>
      </c>
      <c r="G22" s="168"/>
      <c r="H22" s="169"/>
      <c r="I22" s="170"/>
      <c r="J22" s="293"/>
      <c r="K22" s="168"/>
      <c r="L22" s="169"/>
      <c r="M22" s="169"/>
      <c r="N22" s="293"/>
      <c r="O22" s="294">
        <v>0</v>
      </c>
      <c r="P22" s="295">
        <v>10</v>
      </c>
      <c r="Q22" s="295" t="s">
        <v>118</v>
      </c>
      <c r="R22" s="296">
        <v>10</v>
      </c>
      <c r="S22" s="294">
        <v>0</v>
      </c>
      <c r="T22" s="295">
        <v>20</v>
      </c>
      <c r="U22" s="295" t="s">
        <v>118</v>
      </c>
      <c r="V22" s="297">
        <v>20</v>
      </c>
      <c r="W22" s="566" t="s">
        <v>193</v>
      </c>
    </row>
    <row r="23" spans="1:24" s="10" customFormat="1" ht="18.75" customHeight="1" x14ac:dyDescent="0.2">
      <c r="A23" s="622" t="s">
        <v>50</v>
      </c>
      <c r="B23" s="623"/>
      <c r="C23" s="672"/>
      <c r="D23" s="298">
        <f>SUM(G23,K23,O23,S23)</f>
        <v>138</v>
      </c>
      <c r="E23" s="221">
        <f>SUM(E17,E11)</f>
        <v>59</v>
      </c>
      <c r="F23" s="231"/>
      <c r="G23" s="646">
        <f>SUM(G11,H11,G17,H17)</f>
        <v>0</v>
      </c>
      <c r="H23" s="647"/>
      <c r="I23" s="222"/>
      <c r="J23" s="223">
        <f>SUM(J11,J17)</f>
        <v>0</v>
      </c>
      <c r="K23" s="646">
        <f>SUM(K11,L11,K17,L17)</f>
        <v>40</v>
      </c>
      <c r="L23" s="647"/>
      <c r="M23" s="222"/>
      <c r="N23" s="223">
        <f>SUM(N11,N17)</f>
        <v>11</v>
      </c>
      <c r="O23" s="646">
        <f>SUM(O11,P11,O17,P17)</f>
        <v>42</v>
      </c>
      <c r="P23" s="647"/>
      <c r="Q23" s="222"/>
      <c r="R23" s="223">
        <f>SUM(R11,R17)</f>
        <v>19</v>
      </c>
      <c r="S23" s="646">
        <f>SUM(S11,T11,S17,T17)</f>
        <v>56</v>
      </c>
      <c r="T23" s="647"/>
      <c r="U23" s="222"/>
      <c r="V23" s="223">
        <f>SUM(V11,V17)</f>
        <v>29</v>
      </c>
      <c r="W23" s="213"/>
    </row>
    <row r="24" spans="1:24" s="10" customFormat="1" ht="18.75" customHeight="1" x14ac:dyDescent="0.2">
      <c r="A24" s="653" t="s">
        <v>44</v>
      </c>
      <c r="B24" s="654"/>
      <c r="C24" s="673"/>
      <c r="D24" s="11">
        <f>SUM(G24,K24,O24,S24)</f>
        <v>220</v>
      </c>
      <c r="E24" s="105">
        <v>55</v>
      </c>
      <c r="F24" s="14"/>
      <c r="G24" s="638">
        <f>MSc_L_Alap!$G$30+MSc_L_Alap!$H$30</f>
        <v>120</v>
      </c>
      <c r="H24" s="639"/>
      <c r="I24" s="13"/>
      <c r="J24" s="12">
        <f>MSc_L_Alap!$J$30</f>
        <v>30</v>
      </c>
      <c r="K24" s="638">
        <f>MSc_L_Alap!$K$30+MSc_L_Alap!$L$30</f>
        <v>70</v>
      </c>
      <c r="L24" s="639"/>
      <c r="M24" s="13"/>
      <c r="N24" s="12">
        <f>MSc_L_Alap!$N$30</f>
        <v>18</v>
      </c>
      <c r="O24" s="638">
        <f>MSc_L_Alap!$O$30+MSc_L_Alap!$P$30</f>
        <v>30</v>
      </c>
      <c r="P24" s="639"/>
      <c r="Q24" s="13"/>
      <c r="R24" s="12">
        <f>MSc_L_Alap!$R$30</f>
        <v>7</v>
      </c>
      <c r="S24" s="638">
        <f>MSc_L_Alap!$S$30+MSc_L_Alap!$T$30</f>
        <v>0</v>
      </c>
      <c r="T24" s="639"/>
      <c r="U24" s="13"/>
      <c r="V24" s="12">
        <f>MSc_L_Alap!$V$30</f>
        <v>0</v>
      </c>
      <c r="W24" s="213"/>
    </row>
    <row r="25" spans="1:24" s="10" customFormat="1" ht="18.75" customHeight="1" x14ac:dyDescent="0.2">
      <c r="A25" s="653" t="s">
        <v>144</v>
      </c>
      <c r="B25" s="654"/>
      <c r="C25" s="673"/>
      <c r="D25" s="11">
        <f>SUM(G25,K25,O25,S25)</f>
        <v>24</v>
      </c>
      <c r="E25" s="105">
        <f t="shared" si="4"/>
        <v>6</v>
      </c>
      <c r="F25" s="14"/>
      <c r="G25" s="638">
        <v>0</v>
      </c>
      <c r="H25" s="639"/>
      <c r="I25" s="13"/>
      <c r="J25" s="12">
        <v>0</v>
      </c>
      <c r="K25" s="638">
        <v>16</v>
      </c>
      <c r="L25" s="639"/>
      <c r="M25" s="13"/>
      <c r="N25" s="12">
        <v>4</v>
      </c>
      <c r="O25" s="638">
        <v>8</v>
      </c>
      <c r="P25" s="639"/>
      <c r="Q25" s="13"/>
      <c r="R25" s="12">
        <v>2</v>
      </c>
      <c r="S25" s="638">
        <v>0</v>
      </c>
      <c r="T25" s="639"/>
      <c r="U25" s="13"/>
      <c r="V25" s="12">
        <v>0</v>
      </c>
      <c r="W25" s="213"/>
    </row>
    <row r="26" spans="1:24" s="10" customFormat="1" ht="18.75" customHeight="1" x14ac:dyDescent="0.2">
      <c r="A26" s="611" t="s">
        <v>141</v>
      </c>
      <c r="B26" s="612"/>
      <c r="C26" s="613"/>
      <c r="D26" s="189"/>
      <c r="E26" s="503"/>
      <c r="F26" s="504"/>
      <c r="G26" s="189"/>
      <c r="H26" s="190"/>
      <c r="I26" s="190"/>
      <c r="J26" s="192"/>
      <c r="K26" s="119">
        <v>4</v>
      </c>
      <c r="L26" s="111">
        <v>4</v>
      </c>
      <c r="M26" s="111" t="s">
        <v>61</v>
      </c>
      <c r="N26" s="120">
        <v>2</v>
      </c>
      <c r="O26" s="119"/>
      <c r="P26" s="111"/>
      <c r="Q26" s="111"/>
      <c r="R26" s="120"/>
      <c r="S26" s="189"/>
      <c r="T26" s="190"/>
      <c r="U26" s="190"/>
      <c r="V26" s="192"/>
      <c r="W26" s="213"/>
    </row>
    <row r="27" spans="1:24" s="10" customFormat="1" ht="18.75" customHeight="1" x14ac:dyDescent="0.2">
      <c r="A27" s="611" t="s">
        <v>142</v>
      </c>
      <c r="B27" s="612"/>
      <c r="C27" s="613"/>
      <c r="D27" s="189"/>
      <c r="E27" s="503"/>
      <c r="F27" s="504"/>
      <c r="G27" s="189"/>
      <c r="H27" s="190"/>
      <c r="I27" s="190"/>
      <c r="J27" s="192"/>
      <c r="K27" s="498"/>
      <c r="L27" s="495"/>
      <c r="M27" s="495"/>
      <c r="N27" s="496"/>
      <c r="O27" s="119">
        <v>4</v>
      </c>
      <c r="P27" s="111">
        <v>4</v>
      </c>
      <c r="Q27" s="111" t="s">
        <v>61</v>
      </c>
      <c r="R27" s="120">
        <v>2</v>
      </c>
      <c r="S27" s="189"/>
      <c r="T27" s="190"/>
      <c r="U27" s="190"/>
      <c r="V27" s="192"/>
      <c r="W27" s="213"/>
    </row>
    <row r="28" spans="1:24" s="10" customFormat="1" ht="18.75" customHeight="1" x14ac:dyDescent="0.2">
      <c r="A28" s="611" t="s">
        <v>143</v>
      </c>
      <c r="B28" s="612"/>
      <c r="C28" s="613"/>
      <c r="D28" s="189"/>
      <c r="E28" s="503"/>
      <c r="F28" s="504"/>
      <c r="G28" s="189"/>
      <c r="H28" s="190"/>
      <c r="I28" s="190"/>
      <c r="J28" s="192"/>
      <c r="K28" s="498"/>
      <c r="L28" s="495"/>
      <c r="M28" s="495"/>
      <c r="N28" s="496"/>
      <c r="O28" s="119">
        <v>4</v>
      </c>
      <c r="P28" s="111">
        <v>4</v>
      </c>
      <c r="Q28" s="111" t="s">
        <v>61</v>
      </c>
      <c r="R28" s="120">
        <v>2</v>
      </c>
      <c r="S28" s="189"/>
      <c r="T28" s="190"/>
      <c r="U28" s="190"/>
      <c r="V28" s="192"/>
      <c r="W28" s="213"/>
    </row>
    <row r="29" spans="1:24" s="10" customFormat="1" ht="18.75" customHeight="1" thickBot="1" x14ac:dyDescent="0.25">
      <c r="A29" s="669" t="s">
        <v>11</v>
      </c>
      <c r="B29" s="670"/>
      <c r="C29" s="671"/>
      <c r="D29" s="157">
        <f>SUM(D23:D25)</f>
        <v>382</v>
      </c>
      <c r="E29" s="159">
        <f>SUM(E23:E25)</f>
        <v>120</v>
      </c>
      <c r="F29" s="299"/>
      <c r="G29" s="157"/>
      <c r="H29" s="158"/>
      <c r="I29" s="158"/>
      <c r="J29" s="160">
        <f>SUM(J23,J24,J25)</f>
        <v>30</v>
      </c>
      <c r="K29" s="157"/>
      <c r="L29" s="158"/>
      <c r="M29" s="158"/>
      <c r="N29" s="160">
        <f>SUM(N23,N24,N25)</f>
        <v>33</v>
      </c>
      <c r="O29" s="157"/>
      <c r="P29" s="158"/>
      <c r="Q29" s="158"/>
      <c r="R29" s="160">
        <f>SUM(R23,R24,R25)</f>
        <v>28</v>
      </c>
      <c r="S29" s="157"/>
      <c r="T29" s="158"/>
      <c r="U29" s="158"/>
      <c r="V29" s="160">
        <f>SUM(V23,V24,V25)</f>
        <v>29</v>
      </c>
      <c r="W29" s="286"/>
    </row>
    <row r="30" spans="1:24" s="10" customFormat="1" ht="18.75" customHeight="1" x14ac:dyDescent="0.2">
      <c r="A30" s="148"/>
      <c r="B30" s="445"/>
      <c r="C30" s="446" t="s">
        <v>45</v>
      </c>
      <c r="D30" s="261"/>
      <c r="E30" s="258"/>
      <c r="F30" s="447"/>
      <c r="G30" s="666">
        <f>SUM(G23,G24,G25)</f>
        <v>120</v>
      </c>
      <c r="H30" s="667"/>
      <c r="I30" s="258"/>
      <c r="J30" s="260"/>
      <c r="K30" s="666">
        <f>SUM(K23,K24,K25)</f>
        <v>126</v>
      </c>
      <c r="L30" s="667"/>
      <c r="M30" s="258"/>
      <c r="N30" s="260"/>
      <c r="O30" s="666">
        <f>SUM(O23,O24,O25)</f>
        <v>80</v>
      </c>
      <c r="P30" s="667"/>
      <c r="Q30" s="258"/>
      <c r="R30" s="260"/>
      <c r="S30" s="666">
        <f>SUM(S23,S24,S25)</f>
        <v>56</v>
      </c>
      <c r="T30" s="667"/>
      <c r="U30" s="258"/>
      <c r="V30" s="260"/>
      <c r="W30" s="286"/>
    </row>
    <row r="31" spans="1:24" s="10" customFormat="1" ht="18.75" customHeight="1" x14ac:dyDescent="0.2">
      <c r="A31" s="116"/>
      <c r="B31" s="109"/>
      <c r="C31" s="218" t="s">
        <v>59</v>
      </c>
      <c r="D31" s="237"/>
      <c r="E31" s="216"/>
      <c r="F31" s="228"/>
      <c r="G31" s="237"/>
      <c r="H31" s="216"/>
      <c r="I31" s="216">
        <f>COUNTIF(MSc_L_Alap!I12:I27,"é")+COUNTIF(I12:I22,"é")</f>
        <v>4</v>
      </c>
      <c r="J31" s="219"/>
      <c r="K31" s="237"/>
      <c r="L31" s="216"/>
      <c r="M31" s="216">
        <v>4</v>
      </c>
      <c r="N31" s="219"/>
      <c r="O31" s="237"/>
      <c r="P31" s="216"/>
      <c r="Q31" s="216">
        <v>4</v>
      </c>
      <c r="R31" s="219"/>
      <c r="S31" s="237"/>
      <c r="T31" s="216"/>
      <c r="U31" s="216">
        <f>COUNTIF(MSc_L_Alap!U12:U27,"é")+COUNTIF(U12:U22,"é")</f>
        <v>0</v>
      </c>
      <c r="V31" s="219"/>
      <c r="W31" s="39"/>
    </row>
    <row r="32" spans="1:24" s="10" customFormat="1" ht="18.75" customHeight="1" thickBot="1" x14ac:dyDescent="0.25">
      <c r="A32" s="224"/>
      <c r="B32" s="225"/>
      <c r="C32" s="288" t="s">
        <v>43</v>
      </c>
      <c r="D32" s="238"/>
      <c r="E32" s="226"/>
      <c r="F32" s="232"/>
      <c r="G32" s="238"/>
      <c r="H32" s="226"/>
      <c r="I32" s="226">
        <f>COUNTIF(MSc_L_Alap!I12:I77,"v")+COUNTIF(I12:I22,"v")</f>
        <v>4</v>
      </c>
      <c r="J32" s="227"/>
      <c r="K32" s="238"/>
      <c r="L32" s="226"/>
      <c r="M32" s="226">
        <v>5</v>
      </c>
      <c r="N32" s="227"/>
      <c r="O32" s="238"/>
      <c r="P32" s="226"/>
      <c r="Q32" s="226">
        <v>3</v>
      </c>
      <c r="R32" s="227"/>
      <c r="S32" s="238"/>
      <c r="T32" s="226"/>
      <c r="U32" s="226">
        <f>COUNTIF(MSc_L_Alap!U12:U28,"v")+COUNTIF(U12:U22,"v")</f>
        <v>3</v>
      </c>
      <c r="V32" s="227"/>
      <c r="W32" s="39"/>
      <c r="X32" s="42"/>
    </row>
    <row r="33" spans="1:23" s="19" customFormat="1" ht="15" customHeight="1" x14ac:dyDescent="0.2">
      <c r="A33" s="15"/>
      <c r="B33" s="20"/>
      <c r="C33" s="444" t="s">
        <v>130</v>
      </c>
      <c r="D33" s="457">
        <f>H33+L33+P33+T33</f>
        <v>230</v>
      </c>
      <c r="E33" s="448"/>
      <c r="F33" s="448"/>
      <c r="G33" s="449"/>
      <c r="H33" s="450">
        <f>MSc_L_Alap!H30+H11+H17+H22</f>
        <v>50</v>
      </c>
      <c r="I33" s="451"/>
      <c r="J33" s="452"/>
      <c r="K33" s="449"/>
      <c r="L33" s="450">
        <f>MSc_L_Alap!L30+L11+L17+L22</f>
        <v>58</v>
      </c>
      <c r="M33" s="451"/>
      <c r="N33" s="452"/>
      <c r="O33" s="449"/>
      <c r="P33" s="450">
        <f>MSc_L_Alap!P30+P11+P17+P22</f>
        <v>54</v>
      </c>
      <c r="Q33" s="451"/>
      <c r="R33" s="452"/>
      <c r="S33" s="449"/>
      <c r="T33" s="450">
        <f>MSc_L_Alap!T30+T11+T17+T22</f>
        <v>68</v>
      </c>
      <c r="U33" s="451"/>
      <c r="V33" s="452"/>
      <c r="W33" s="28"/>
    </row>
    <row r="34" spans="1:23" s="19" customFormat="1" ht="15" customHeight="1" x14ac:dyDescent="0.2">
      <c r="A34" s="15"/>
      <c r="B34" s="20"/>
      <c r="C34" s="443" t="s">
        <v>131</v>
      </c>
      <c r="D34" s="458">
        <f>(D33/D29)*100</f>
        <v>60.209424083769633</v>
      </c>
      <c r="E34" s="453"/>
      <c r="F34" s="453"/>
      <c r="G34" s="454"/>
      <c r="H34" s="454"/>
      <c r="I34" s="455"/>
      <c r="J34" s="456"/>
      <c r="K34" s="454"/>
      <c r="L34" s="454"/>
      <c r="M34" s="455"/>
      <c r="N34" s="456"/>
      <c r="O34" s="454"/>
      <c r="P34" s="454"/>
      <c r="Q34" s="455"/>
      <c r="R34" s="456"/>
      <c r="S34" s="454"/>
      <c r="T34" s="454"/>
      <c r="U34" s="455"/>
      <c r="V34" s="456"/>
      <c r="W34" s="28"/>
    </row>
    <row r="35" spans="1:23" s="19" customFormat="1" ht="15" customHeight="1" x14ac:dyDescent="0.2">
      <c r="A35" s="15"/>
      <c r="B35" s="20"/>
      <c r="C35" s="21"/>
      <c r="D35" s="25"/>
      <c r="E35" s="26"/>
      <c r="F35" s="26"/>
      <c r="G35" s="27"/>
      <c r="H35" s="27"/>
      <c r="I35" s="37"/>
      <c r="J35" s="28"/>
      <c r="K35" s="27"/>
      <c r="L35" s="27"/>
      <c r="M35" s="37"/>
      <c r="N35" s="28"/>
      <c r="O35" s="27"/>
      <c r="P35" s="27"/>
      <c r="Q35" s="37"/>
      <c r="R35" s="28"/>
      <c r="S35" s="27"/>
      <c r="T35" s="27"/>
      <c r="U35" s="37"/>
      <c r="V35" s="28"/>
      <c r="W35" s="28"/>
    </row>
    <row r="36" spans="1:23" s="19" customFormat="1" ht="15" customHeight="1" x14ac:dyDescent="0.2">
      <c r="A36" s="15"/>
      <c r="C36" s="42" t="s">
        <v>53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1:23" s="19" customFormat="1" ht="15" customHeight="1" x14ac:dyDescent="0.2">
      <c r="A37" s="41"/>
      <c r="C37" s="42" t="s">
        <v>52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23" s="19" customFormat="1" ht="15" customHeight="1" x14ac:dyDescent="0.2">
      <c r="W38" s="209" t="s">
        <v>203</v>
      </c>
    </row>
    <row r="39" spans="1:23" s="19" customFormat="1" ht="15" x14ac:dyDescent="0.2">
      <c r="C39" s="433" t="s">
        <v>119</v>
      </c>
      <c r="D39" s="434">
        <f>SUM(G11,G17,K11,K17,O11,O17,S11,S17,MSc_L_Alap!G11,MSc_L_Alap!K11,MSc_L_Alap!O11,MSc_L_Alap!S11,MSc_L_Alap!G16,MSc_L_Alap!K16,MSc_L_Alap!O16,MSc_L_Alap!S16,MSc_L_Alap!G22,MSc_L_Alap!K22,MSc_L_Alap!O22,MSc_L_Alap!S22)</f>
        <v>158</v>
      </c>
      <c r="E39" s="435">
        <f>D39/D29</f>
        <v>0.41361256544502617</v>
      </c>
    </row>
    <row r="40" spans="1:23" ht="18.75" x14ac:dyDescent="0.2">
      <c r="C40" s="433" t="s">
        <v>120</v>
      </c>
      <c r="D40" s="436">
        <f>SUM(H11:I11,L11:M11,P11:Q11,T11:U11,H17:I17,L17:M17,P17:Q17,T17:U17,G25,K25,O25,S25,MSc_L_Alap!H11:I11,MSc_L_Alap!L11:M11,MSc_L_Alap!P11:Q11,MSc_L_Alap!T11:U11,MSc_L_Alap!H16:I16,MSc_L_Alap!L16:M16,MSc_L_Alap!P16:Q16,MSc_L_Alap!T16:U16,MSc_L_Alap!H22:I22,MSc_L_Alap!L22:M22,MSc_L_Alap!P22:Q22,MSc_L_Alap!T22:U22)</f>
        <v>224</v>
      </c>
      <c r="E40" s="437">
        <f>D40/D29</f>
        <v>0.58638743455497377</v>
      </c>
      <c r="W40" s="209" t="s">
        <v>127</v>
      </c>
    </row>
  </sheetData>
  <mergeCells count="43">
    <mergeCell ref="F8:F9"/>
    <mergeCell ref="O9:R9"/>
    <mergeCell ref="S9:V9"/>
    <mergeCell ref="A29:C29"/>
    <mergeCell ref="B6:C6"/>
    <mergeCell ref="A7:W7"/>
    <mergeCell ref="A8:A9"/>
    <mergeCell ref="O23:P23"/>
    <mergeCell ref="S23:T23"/>
    <mergeCell ref="G24:H24"/>
    <mergeCell ref="K24:L24"/>
    <mergeCell ref="K9:N9"/>
    <mergeCell ref="A23:C23"/>
    <mergeCell ref="A24:C24"/>
    <mergeCell ref="A25:C25"/>
    <mergeCell ref="S30:T30"/>
    <mergeCell ref="G23:H23"/>
    <mergeCell ref="K23:L23"/>
    <mergeCell ref="S24:T24"/>
    <mergeCell ref="G25:H25"/>
    <mergeCell ref="K25:L25"/>
    <mergeCell ref="G30:H30"/>
    <mergeCell ref="K30:L30"/>
    <mergeCell ref="O30:P30"/>
    <mergeCell ref="O25:P25"/>
    <mergeCell ref="S25:T25"/>
    <mergeCell ref="O24:P24"/>
    <mergeCell ref="V1:Z1"/>
    <mergeCell ref="V2:Z2"/>
    <mergeCell ref="V3:Y3"/>
    <mergeCell ref="A27:C27"/>
    <mergeCell ref="A28:C28"/>
    <mergeCell ref="D5:N5"/>
    <mergeCell ref="A26:C26"/>
    <mergeCell ref="W8:W9"/>
    <mergeCell ref="A17:C17"/>
    <mergeCell ref="A10:C10"/>
    <mergeCell ref="G9:J9"/>
    <mergeCell ref="A11:C11"/>
    <mergeCell ref="B8:B9"/>
    <mergeCell ref="C8:C9"/>
    <mergeCell ref="E8:E9"/>
    <mergeCell ref="G8:V8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0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Y41"/>
  <sheetViews>
    <sheetView showGridLines="0" zoomScale="80" zoomScaleNormal="80" zoomScalePageLayoutView="80" workbookViewId="0">
      <selection activeCell="W2" sqref="W2:X2"/>
    </sheetView>
  </sheetViews>
  <sheetFormatPr defaultColWidth="8.85546875" defaultRowHeight="12.75" x14ac:dyDescent="0.2"/>
  <cols>
    <col min="1" max="1" width="4.7109375" style="65" customWidth="1"/>
    <col min="2" max="2" width="20.28515625" style="65" customWidth="1"/>
    <col min="3" max="3" width="82" style="65" customWidth="1"/>
    <col min="4" max="4" width="9.7109375" style="65" bestFit="1" customWidth="1"/>
    <col min="5" max="6" width="7.7109375" style="65" customWidth="1"/>
    <col min="7" max="22" width="4.85546875" style="65" customWidth="1"/>
    <col min="23" max="23" width="39.140625" style="65" customWidth="1"/>
    <col min="24" max="24" width="31.28515625" style="65" customWidth="1"/>
    <col min="25" max="16384" width="8.85546875" style="65"/>
  </cols>
  <sheetData>
    <row r="1" spans="1:25" ht="18" x14ac:dyDescent="0.2">
      <c r="A1" s="60" t="s">
        <v>102</v>
      </c>
      <c r="B1" s="61"/>
      <c r="C1" s="62"/>
      <c r="D1" s="63"/>
      <c r="E1" s="64"/>
      <c r="F1" s="64"/>
      <c r="G1" s="64" t="s">
        <v>37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575" t="s">
        <v>206</v>
      </c>
      <c r="X1" s="575"/>
    </row>
    <row r="2" spans="1:25" ht="18" x14ac:dyDescent="0.2">
      <c r="A2" s="66" t="s">
        <v>103</v>
      </c>
      <c r="B2" s="67"/>
      <c r="C2" s="68"/>
      <c r="D2" s="69"/>
      <c r="E2" s="70"/>
      <c r="F2" s="70"/>
      <c r="G2" s="70" t="s">
        <v>76</v>
      </c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575" t="s">
        <v>207</v>
      </c>
      <c r="X2" s="575"/>
    </row>
    <row r="3" spans="1:25" ht="18" x14ac:dyDescent="0.2">
      <c r="A3" s="66"/>
      <c r="B3" s="67"/>
      <c r="C3" s="68"/>
      <c r="D3" s="69"/>
      <c r="E3" s="70"/>
      <c r="F3" s="70"/>
      <c r="G3" s="70" t="s">
        <v>13</v>
      </c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575" t="s">
        <v>208</v>
      </c>
      <c r="X3" s="575"/>
      <c r="Y3" s="99"/>
    </row>
    <row r="4" spans="1:25" ht="18" x14ac:dyDescent="0.2">
      <c r="A4" s="71"/>
      <c r="B4" s="72"/>
      <c r="C4" s="73"/>
      <c r="D4" s="74"/>
      <c r="E4" s="70"/>
      <c r="F4" s="70"/>
      <c r="G4" s="70" t="s">
        <v>123</v>
      </c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4"/>
      <c r="X4" s="74"/>
      <c r="Y4" s="99"/>
    </row>
    <row r="5" spans="1:25" ht="18.75" x14ac:dyDescent="0.2">
      <c r="A5" s="71"/>
      <c r="B5" s="72"/>
      <c r="C5" s="73"/>
      <c r="D5" s="74"/>
      <c r="E5" s="676" t="s">
        <v>140</v>
      </c>
      <c r="F5" s="676"/>
      <c r="G5" s="676"/>
      <c r="H5" s="676"/>
      <c r="I5" s="676"/>
      <c r="J5" s="676"/>
      <c r="K5" s="676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4"/>
      <c r="X5" s="74"/>
      <c r="Y5" s="99"/>
    </row>
    <row r="6" spans="1:25" ht="18" x14ac:dyDescent="0.2">
      <c r="A6" s="71"/>
      <c r="B6" s="72"/>
      <c r="C6" s="73"/>
      <c r="D6" s="74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4"/>
      <c r="X6" s="74"/>
      <c r="Y6" s="99"/>
    </row>
    <row r="7" spans="1:25" ht="13.5" thickBot="1" x14ac:dyDescent="0.25">
      <c r="A7" s="71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4"/>
      <c r="Y7" s="99"/>
    </row>
    <row r="8" spans="1:25" ht="16.5" thickBot="1" x14ac:dyDescent="0.25">
      <c r="A8" s="328" t="s">
        <v>41</v>
      </c>
      <c r="B8" s="329"/>
      <c r="C8" s="353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93"/>
      <c r="W8" s="561"/>
      <c r="X8" s="559"/>
      <c r="Y8" s="99"/>
    </row>
    <row r="9" spans="1:25" ht="16.5" thickBot="1" x14ac:dyDescent="0.25">
      <c r="A9" s="330"/>
      <c r="B9" s="346" t="s">
        <v>14</v>
      </c>
      <c r="C9" s="354" t="s">
        <v>15</v>
      </c>
      <c r="D9" s="349" t="s">
        <v>128</v>
      </c>
      <c r="E9" s="314" t="s">
        <v>16</v>
      </c>
      <c r="F9" s="313" t="s">
        <v>40</v>
      </c>
      <c r="G9" s="682" t="s">
        <v>38</v>
      </c>
      <c r="H9" s="683"/>
      <c r="I9" s="683"/>
      <c r="J9" s="683"/>
      <c r="K9" s="683"/>
      <c r="L9" s="683"/>
      <c r="M9" s="683"/>
      <c r="N9" s="683"/>
      <c r="O9" s="683"/>
      <c r="P9" s="683"/>
      <c r="Q9" s="683"/>
      <c r="R9" s="683"/>
      <c r="S9" s="683"/>
      <c r="T9" s="683"/>
      <c r="U9" s="683"/>
      <c r="V9" s="684"/>
      <c r="W9" s="397" t="s">
        <v>17</v>
      </c>
      <c r="X9" s="560"/>
    </row>
    <row r="10" spans="1:25" ht="15.75" x14ac:dyDescent="0.2">
      <c r="A10" s="331"/>
      <c r="B10" s="347"/>
      <c r="C10" s="355"/>
      <c r="D10" s="349" t="s">
        <v>1</v>
      </c>
      <c r="E10" s="314"/>
      <c r="F10" s="347"/>
      <c r="G10" s="679" t="s">
        <v>18</v>
      </c>
      <c r="H10" s="680"/>
      <c r="I10" s="680"/>
      <c r="J10" s="681"/>
      <c r="K10" s="679" t="s">
        <v>19</v>
      </c>
      <c r="L10" s="680"/>
      <c r="M10" s="680"/>
      <c r="N10" s="681"/>
      <c r="O10" s="679" t="s">
        <v>20</v>
      </c>
      <c r="P10" s="680"/>
      <c r="Q10" s="680"/>
      <c r="R10" s="681"/>
      <c r="S10" s="679" t="s">
        <v>21</v>
      </c>
      <c r="T10" s="680"/>
      <c r="U10" s="680"/>
      <c r="V10" s="681"/>
      <c r="W10" s="397"/>
      <c r="X10" s="560"/>
    </row>
    <row r="11" spans="1:25" ht="16.5" thickBot="1" x14ac:dyDescent="0.25">
      <c r="A11" s="359" t="s">
        <v>46</v>
      </c>
      <c r="B11" s="360"/>
      <c r="C11" s="361"/>
      <c r="D11" s="362"/>
      <c r="E11" s="363"/>
      <c r="F11" s="377"/>
      <c r="G11" s="384" t="s">
        <v>25</v>
      </c>
      <c r="H11" s="364" t="s">
        <v>39</v>
      </c>
      <c r="I11" s="364" t="s">
        <v>26</v>
      </c>
      <c r="J11" s="385" t="s">
        <v>27</v>
      </c>
      <c r="K11" s="384" t="s">
        <v>25</v>
      </c>
      <c r="L11" s="364" t="s">
        <v>39</v>
      </c>
      <c r="M11" s="364" t="s">
        <v>26</v>
      </c>
      <c r="N11" s="385" t="s">
        <v>27</v>
      </c>
      <c r="O11" s="384" t="s">
        <v>25</v>
      </c>
      <c r="P11" s="364" t="s">
        <v>39</v>
      </c>
      <c r="Q11" s="364" t="s">
        <v>26</v>
      </c>
      <c r="R11" s="385" t="s">
        <v>27</v>
      </c>
      <c r="S11" s="384" t="s">
        <v>25</v>
      </c>
      <c r="T11" s="364" t="s">
        <v>39</v>
      </c>
      <c r="U11" s="364" t="s">
        <v>26</v>
      </c>
      <c r="V11" s="394" t="s">
        <v>27</v>
      </c>
      <c r="W11" s="562" t="s">
        <v>14</v>
      </c>
      <c r="X11" s="560"/>
    </row>
    <row r="12" spans="1:25" ht="16.5" thickBot="1" x14ac:dyDescent="0.25">
      <c r="A12" s="370" t="s">
        <v>72</v>
      </c>
      <c r="B12" s="371"/>
      <c r="C12" s="372"/>
      <c r="D12" s="373">
        <f>SUM(D13:D16)</f>
        <v>46</v>
      </c>
      <c r="E12" s="374">
        <f>SUM(E13:E16)</f>
        <v>17</v>
      </c>
      <c r="F12" s="378"/>
      <c r="G12" s="386">
        <f>SUM(G13:G16)</f>
        <v>0</v>
      </c>
      <c r="H12" s="374">
        <f>SUM(H13:H16)</f>
        <v>0</v>
      </c>
      <c r="I12" s="375"/>
      <c r="J12" s="387">
        <f>SUM(J13:J16)</f>
        <v>0</v>
      </c>
      <c r="K12" s="386">
        <f>SUM(K13:K16)</f>
        <v>8</v>
      </c>
      <c r="L12" s="374">
        <f>SUM(L13:L16)</f>
        <v>20</v>
      </c>
      <c r="M12" s="376"/>
      <c r="N12" s="387">
        <f>SUM(N13:N16)</f>
        <v>7</v>
      </c>
      <c r="O12" s="386">
        <f>SUM(O13:O16)</f>
        <v>8</v>
      </c>
      <c r="P12" s="374">
        <f>SUM(P13:P16)</f>
        <v>12</v>
      </c>
      <c r="Q12" s="374"/>
      <c r="R12" s="387">
        <f>SUM(R13:R16)</f>
        <v>7</v>
      </c>
      <c r="S12" s="386">
        <f>SUM(S13:S16)</f>
        <v>4</v>
      </c>
      <c r="T12" s="374">
        <f>SUM(T13:T16)</f>
        <v>8</v>
      </c>
      <c r="U12" s="374"/>
      <c r="V12" s="395">
        <f>SUM(V13:V16)</f>
        <v>3</v>
      </c>
      <c r="W12" s="372"/>
      <c r="X12" s="560"/>
    </row>
    <row r="13" spans="1:25" s="84" customFormat="1" ht="15.75" x14ac:dyDescent="0.2">
      <c r="A13" s="365" t="s">
        <v>35</v>
      </c>
      <c r="B13" s="366" t="s">
        <v>174</v>
      </c>
      <c r="C13" s="367" t="s">
        <v>51</v>
      </c>
      <c r="D13" s="368">
        <f>SUM(G13,H13,K13,L13,O13,P13,S13,T13)</f>
        <v>12</v>
      </c>
      <c r="E13" s="326">
        <f>SUM(J13,N13,R13,V13)</f>
        <v>2</v>
      </c>
      <c r="F13" s="379" t="s">
        <v>5</v>
      </c>
      <c r="G13" s="388"/>
      <c r="H13" s="325"/>
      <c r="I13" s="327"/>
      <c r="J13" s="369"/>
      <c r="K13" s="388">
        <v>4</v>
      </c>
      <c r="L13" s="325">
        <v>8</v>
      </c>
      <c r="M13" s="325" t="s">
        <v>3</v>
      </c>
      <c r="N13" s="369">
        <v>2</v>
      </c>
      <c r="O13" s="388"/>
      <c r="P13" s="325"/>
      <c r="Q13" s="325"/>
      <c r="R13" s="369"/>
      <c r="S13" s="388"/>
      <c r="T13" s="325"/>
      <c r="U13" s="325"/>
      <c r="V13" s="379"/>
      <c r="W13" s="563" t="s">
        <v>137</v>
      </c>
      <c r="X13" s="312"/>
    </row>
    <row r="14" spans="1:25" s="84" customFormat="1" ht="15.75" x14ac:dyDescent="0.2">
      <c r="A14" s="333" t="s">
        <v>110</v>
      </c>
      <c r="B14" s="366" t="s">
        <v>175</v>
      </c>
      <c r="C14" s="356" t="s">
        <v>55</v>
      </c>
      <c r="D14" s="350">
        <f t="shared" ref="D14:D16" si="0">SUM(G14,H14,K14,L14,O14,P14,S14,T14)</f>
        <v>16</v>
      </c>
      <c r="E14" s="95">
        <f t="shared" ref="E14:E24" si="1">SUM(J14,N14,R14,V14)</f>
        <v>5</v>
      </c>
      <c r="F14" s="380" t="s">
        <v>5</v>
      </c>
      <c r="G14" s="389"/>
      <c r="H14" s="94"/>
      <c r="I14" s="318"/>
      <c r="J14" s="334"/>
      <c r="K14" s="389">
        <v>4</v>
      </c>
      <c r="L14" s="94">
        <v>12</v>
      </c>
      <c r="M14" s="94" t="s">
        <v>61</v>
      </c>
      <c r="N14" s="334">
        <v>5</v>
      </c>
      <c r="O14" s="389"/>
      <c r="P14" s="94"/>
      <c r="Q14" s="94"/>
      <c r="R14" s="334"/>
      <c r="S14" s="389"/>
      <c r="T14" s="94"/>
      <c r="U14" s="94"/>
      <c r="V14" s="380"/>
      <c r="W14" s="563" t="s">
        <v>137</v>
      </c>
      <c r="X14" s="312"/>
    </row>
    <row r="15" spans="1:25" ht="15.75" x14ac:dyDescent="0.2">
      <c r="A15" s="330" t="s">
        <v>74</v>
      </c>
      <c r="B15" s="366" t="s">
        <v>176</v>
      </c>
      <c r="C15" s="357" t="s">
        <v>67</v>
      </c>
      <c r="D15" s="351">
        <v>6</v>
      </c>
      <c r="E15" s="321">
        <v>7</v>
      </c>
      <c r="F15" s="381" t="s">
        <v>5</v>
      </c>
      <c r="G15" s="390"/>
      <c r="H15" s="320"/>
      <c r="I15" s="322"/>
      <c r="J15" s="335"/>
      <c r="K15" s="390"/>
      <c r="L15" s="320"/>
      <c r="M15" s="320"/>
      <c r="N15" s="335"/>
      <c r="O15" s="390">
        <v>8</v>
      </c>
      <c r="P15" s="320">
        <v>12</v>
      </c>
      <c r="Q15" s="320" t="s">
        <v>61</v>
      </c>
      <c r="R15" s="335">
        <v>7</v>
      </c>
      <c r="S15" s="390"/>
      <c r="T15" s="320"/>
      <c r="U15" s="320"/>
      <c r="V15" s="381"/>
      <c r="W15" s="563" t="s">
        <v>137</v>
      </c>
      <c r="X15" s="312"/>
    </row>
    <row r="16" spans="1:25" ht="15.75" x14ac:dyDescent="0.2">
      <c r="A16" s="330" t="s">
        <v>111</v>
      </c>
      <c r="B16" s="366" t="s">
        <v>177</v>
      </c>
      <c r="C16" s="357" t="s">
        <v>54</v>
      </c>
      <c r="D16" s="351">
        <f t="shared" si="0"/>
        <v>12</v>
      </c>
      <c r="E16" s="321">
        <f t="shared" si="1"/>
        <v>3</v>
      </c>
      <c r="F16" s="381" t="s">
        <v>5</v>
      </c>
      <c r="G16" s="390"/>
      <c r="H16" s="320"/>
      <c r="I16" s="322"/>
      <c r="J16" s="335"/>
      <c r="K16" s="390"/>
      <c r="L16" s="320"/>
      <c r="M16" s="320"/>
      <c r="N16" s="335"/>
      <c r="O16" s="390"/>
      <c r="P16" s="320"/>
      <c r="Q16" s="320"/>
      <c r="R16" s="335"/>
      <c r="S16" s="390">
        <v>4</v>
      </c>
      <c r="T16" s="320">
        <v>8</v>
      </c>
      <c r="U16" s="320" t="s">
        <v>3</v>
      </c>
      <c r="V16" s="381">
        <v>3</v>
      </c>
      <c r="W16" s="563" t="s">
        <v>137</v>
      </c>
      <c r="X16" s="312"/>
    </row>
    <row r="17" spans="1:25" ht="15.75" x14ac:dyDescent="0.2">
      <c r="A17" s="332" t="s">
        <v>73</v>
      </c>
      <c r="B17" s="348"/>
      <c r="C17" s="83"/>
      <c r="D17" s="77">
        <f>SUM(D18:D21)</f>
        <v>78</v>
      </c>
      <c r="E17" s="78">
        <f>SUM(E18:E21)</f>
        <v>42</v>
      </c>
      <c r="F17" s="80"/>
      <c r="G17" s="81">
        <f>SUM(G18:G21)</f>
        <v>0</v>
      </c>
      <c r="H17" s="78">
        <f>SUM(H18:H21)</f>
        <v>0</v>
      </c>
      <c r="I17" s="79"/>
      <c r="J17" s="76">
        <f>SUM(J18:J21)</f>
        <v>0</v>
      </c>
      <c r="K17" s="81">
        <f>SUM(K18:K21)</f>
        <v>4</v>
      </c>
      <c r="L17" s="78">
        <f>SUM(L18:L21)</f>
        <v>16</v>
      </c>
      <c r="M17" s="82"/>
      <c r="N17" s="85">
        <f>SUM(N18:N21)</f>
        <v>6</v>
      </c>
      <c r="O17" s="81">
        <f>SUM(O18:O21)</f>
        <v>0</v>
      </c>
      <c r="P17" s="78">
        <f>SUM(P18:P21)</f>
        <v>22</v>
      </c>
      <c r="Q17" s="78"/>
      <c r="R17" s="85">
        <f>SUM(R18:R21)</f>
        <v>12</v>
      </c>
      <c r="S17" s="81">
        <f>SUM(S18:S21)</f>
        <v>4</v>
      </c>
      <c r="T17" s="78">
        <f>SUM(T18:T21)</f>
        <v>32</v>
      </c>
      <c r="U17" s="78"/>
      <c r="V17" s="396">
        <f>SUM(V18:V21)</f>
        <v>24</v>
      </c>
      <c r="W17" s="83"/>
      <c r="X17" s="560"/>
    </row>
    <row r="18" spans="1:25" s="84" customFormat="1" ht="15.75" x14ac:dyDescent="0.2">
      <c r="A18" s="333" t="s">
        <v>112</v>
      </c>
      <c r="B18" s="366" t="s">
        <v>178</v>
      </c>
      <c r="C18" s="356" t="s">
        <v>134</v>
      </c>
      <c r="D18" s="350">
        <f t="shared" ref="D18:D20" si="2">SUM(G18,H18,K18,L18,O18,P18,S18,T18)</f>
        <v>20</v>
      </c>
      <c r="E18" s="95">
        <f t="shared" si="1"/>
        <v>6</v>
      </c>
      <c r="F18" s="380" t="s">
        <v>5</v>
      </c>
      <c r="G18" s="389"/>
      <c r="H18" s="94"/>
      <c r="I18" s="318"/>
      <c r="J18" s="334"/>
      <c r="K18" s="389">
        <v>4</v>
      </c>
      <c r="L18" s="94">
        <v>16</v>
      </c>
      <c r="M18" s="94" t="s">
        <v>61</v>
      </c>
      <c r="N18" s="334">
        <v>6</v>
      </c>
      <c r="O18" s="389"/>
      <c r="P18" s="94"/>
      <c r="Q18" s="318"/>
      <c r="R18" s="334"/>
      <c r="S18" s="389"/>
      <c r="T18" s="94"/>
      <c r="U18" s="94"/>
      <c r="V18" s="380"/>
      <c r="W18" s="563" t="s">
        <v>137</v>
      </c>
      <c r="X18" s="312"/>
    </row>
    <row r="19" spans="1:25" s="84" customFormat="1" ht="15.75" x14ac:dyDescent="0.2">
      <c r="A19" s="333" t="s">
        <v>113</v>
      </c>
      <c r="B19" s="366" t="s">
        <v>179</v>
      </c>
      <c r="C19" s="356" t="s">
        <v>135</v>
      </c>
      <c r="D19" s="350">
        <f t="shared" si="2"/>
        <v>12</v>
      </c>
      <c r="E19" s="95">
        <f t="shared" si="1"/>
        <v>2</v>
      </c>
      <c r="F19" s="380" t="s">
        <v>5</v>
      </c>
      <c r="G19" s="389"/>
      <c r="H19" s="94"/>
      <c r="I19" s="318"/>
      <c r="J19" s="334"/>
      <c r="K19" s="389"/>
      <c r="L19" s="94"/>
      <c r="M19" s="94"/>
      <c r="N19" s="334"/>
      <c r="O19" s="389">
        <v>0</v>
      </c>
      <c r="P19" s="94">
        <v>12</v>
      </c>
      <c r="Q19" s="318" t="s">
        <v>61</v>
      </c>
      <c r="R19" s="334">
        <v>2</v>
      </c>
      <c r="S19" s="389"/>
      <c r="T19" s="94"/>
      <c r="U19" s="94"/>
      <c r="V19" s="380"/>
      <c r="W19" s="564" t="s">
        <v>178</v>
      </c>
      <c r="X19" s="312"/>
    </row>
    <row r="20" spans="1:25" s="84" customFormat="1" ht="16.5" thickBot="1" x14ac:dyDescent="0.25">
      <c r="A20" s="336" t="s">
        <v>114</v>
      </c>
      <c r="B20" s="366" t="s">
        <v>180</v>
      </c>
      <c r="C20" s="358" t="s">
        <v>136</v>
      </c>
      <c r="D20" s="352">
        <f t="shared" si="2"/>
        <v>16</v>
      </c>
      <c r="E20" s="338">
        <f t="shared" si="1"/>
        <v>4</v>
      </c>
      <c r="F20" s="382" t="s">
        <v>5</v>
      </c>
      <c r="G20" s="391"/>
      <c r="H20" s="337"/>
      <c r="I20" s="339"/>
      <c r="J20" s="340"/>
      <c r="K20" s="391"/>
      <c r="L20" s="337"/>
      <c r="M20" s="337"/>
      <c r="N20" s="340"/>
      <c r="O20" s="391"/>
      <c r="P20" s="337"/>
      <c r="Q20" s="339"/>
      <c r="R20" s="340"/>
      <c r="S20" s="391">
        <v>4</v>
      </c>
      <c r="T20" s="337">
        <v>12</v>
      </c>
      <c r="U20" s="337" t="s">
        <v>3</v>
      </c>
      <c r="V20" s="382">
        <v>4</v>
      </c>
      <c r="W20" s="565" t="s">
        <v>179</v>
      </c>
      <c r="X20" s="312"/>
    </row>
    <row r="21" spans="1:25" s="84" customFormat="1" ht="16.5" thickBot="1" x14ac:dyDescent="0.25">
      <c r="A21" s="398" t="s">
        <v>115</v>
      </c>
      <c r="B21" s="366" t="s">
        <v>181</v>
      </c>
      <c r="C21" s="399" t="s">
        <v>10</v>
      </c>
      <c r="D21" s="400">
        <f>SUM(G21,H21,K21,L21,O21,P21,S21,T21)</f>
        <v>30</v>
      </c>
      <c r="E21" s="401">
        <f t="shared" si="1"/>
        <v>30</v>
      </c>
      <c r="F21" s="402" t="s">
        <v>5</v>
      </c>
      <c r="G21" s="403"/>
      <c r="H21" s="404"/>
      <c r="I21" s="405"/>
      <c r="J21" s="406"/>
      <c r="K21" s="403"/>
      <c r="L21" s="404"/>
      <c r="M21" s="404"/>
      <c r="N21" s="406"/>
      <c r="O21" s="403">
        <v>0</v>
      </c>
      <c r="P21" s="404">
        <v>10</v>
      </c>
      <c r="Q21" s="404" t="s">
        <v>118</v>
      </c>
      <c r="R21" s="406">
        <v>10</v>
      </c>
      <c r="S21" s="403">
        <v>0</v>
      </c>
      <c r="T21" s="404">
        <v>20</v>
      </c>
      <c r="U21" s="404" t="s">
        <v>118</v>
      </c>
      <c r="V21" s="407">
        <v>20</v>
      </c>
      <c r="W21" s="566" t="s">
        <v>193</v>
      </c>
      <c r="X21" s="312"/>
    </row>
    <row r="22" spans="1:25" ht="15.75" x14ac:dyDescent="0.2">
      <c r="A22" s="408" t="s">
        <v>50</v>
      </c>
      <c r="B22" s="409"/>
      <c r="C22" s="409"/>
      <c r="D22" s="410">
        <f>SUM(G22,K22,O22,S22)</f>
        <v>138</v>
      </c>
      <c r="E22" s="411">
        <f>SUM(J22,N22,R22,V22)</f>
        <v>59</v>
      </c>
      <c r="F22" s="412"/>
      <c r="G22" s="674">
        <f>SUM(G12,H12,G17,H17)</f>
        <v>0</v>
      </c>
      <c r="H22" s="675"/>
      <c r="I22" s="413"/>
      <c r="J22" s="414">
        <f>SUM(J12,J17)</f>
        <v>0</v>
      </c>
      <c r="K22" s="674">
        <f>SUM(K12,L12,K17,L17)</f>
        <v>48</v>
      </c>
      <c r="L22" s="675"/>
      <c r="M22" s="413"/>
      <c r="N22" s="414">
        <f>SUM(N12,N17)</f>
        <v>13</v>
      </c>
      <c r="O22" s="674">
        <f>SUM(O12,P12,O17,P17)</f>
        <v>42</v>
      </c>
      <c r="P22" s="675"/>
      <c r="Q22" s="413"/>
      <c r="R22" s="414">
        <f>SUM(R12,R17)</f>
        <v>19</v>
      </c>
      <c r="S22" s="674">
        <f>SUM(S12,T12,S17,T17)</f>
        <v>48</v>
      </c>
      <c r="T22" s="675"/>
      <c r="U22" s="413"/>
      <c r="V22" s="414">
        <f>SUM(V12,V17)</f>
        <v>27</v>
      </c>
      <c r="W22" s="323"/>
      <c r="X22" s="96"/>
      <c r="Y22" s="99"/>
    </row>
    <row r="23" spans="1:25" ht="15.75" x14ac:dyDescent="0.2">
      <c r="A23" s="332" t="s">
        <v>44</v>
      </c>
      <c r="B23" s="316"/>
      <c r="C23" s="316"/>
      <c r="D23" s="78">
        <f>SUM(G23,K23,O23,S23)</f>
        <v>220</v>
      </c>
      <c r="E23" s="317">
        <f t="shared" si="1"/>
        <v>55</v>
      </c>
      <c r="F23" s="80"/>
      <c r="G23" s="638">
        <f>MSc_L_Alap!$G$30+MSc_L_Alap!$H$30</f>
        <v>120</v>
      </c>
      <c r="H23" s="639"/>
      <c r="I23" s="13"/>
      <c r="J23" s="12">
        <f>MSc_L_Alap!$J$30</f>
        <v>30</v>
      </c>
      <c r="K23" s="638">
        <f>MSc_L_Alap!$K$30+MSc_L_Alap!$L$30</f>
        <v>70</v>
      </c>
      <c r="L23" s="639"/>
      <c r="M23" s="13"/>
      <c r="N23" s="12">
        <f>MSc_L_Alap!$N$30</f>
        <v>18</v>
      </c>
      <c r="O23" s="638">
        <f>MSc_L_Alap!$O$30+MSc_L_Alap!$P$30</f>
        <v>30</v>
      </c>
      <c r="P23" s="639"/>
      <c r="Q23" s="13"/>
      <c r="R23" s="12">
        <f>MSc_L_Alap!$R$30</f>
        <v>7</v>
      </c>
      <c r="S23" s="638">
        <f>MSc_L_Alap!$S$30+MSc_L_Alap!$T$30</f>
        <v>0</v>
      </c>
      <c r="T23" s="639"/>
      <c r="U23" s="13"/>
      <c r="V23" s="12">
        <f>MSc_L_Alap!$V$30</f>
        <v>0</v>
      </c>
      <c r="W23" s="323"/>
      <c r="X23" s="96"/>
      <c r="Y23" s="99"/>
    </row>
    <row r="24" spans="1:25" ht="15.75" x14ac:dyDescent="0.2">
      <c r="A24" s="689" t="s">
        <v>144</v>
      </c>
      <c r="B24" s="690"/>
      <c r="C24" s="691"/>
      <c r="D24" s="78">
        <f>SUM(G24,K24,O24,S24)</f>
        <v>24</v>
      </c>
      <c r="E24" s="317">
        <f t="shared" si="1"/>
        <v>6</v>
      </c>
      <c r="F24" s="80"/>
      <c r="G24" s="687">
        <v>0</v>
      </c>
      <c r="H24" s="688"/>
      <c r="I24" s="78"/>
      <c r="J24" s="76">
        <v>0</v>
      </c>
      <c r="K24" s="687">
        <v>0</v>
      </c>
      <c r="L24" s="688"/>
      <c r="M24" s="78"/>
      <c r="N24" s="76">
        <v>0</v>
      </c>
      <c r="O24" s="687">
        <v>16</v>
      </c>
      <c r="P24" s="688"/>
      <c r="Q24" s="78"/>
      <c r="R24" s="76">
        <v>4</v>
      </c>
      <c r="S24" s="687">
        <v>8</v>
      </c>
      <c r="T24" s="688"/>
      <c r="U24" s="78"/>
      <c r="V24" s="76">
        <v>2</v>
      </c>
      <c r="W24" s="323"/>
      <c r="X24" s="96"/>
      <c r="Y24" s="99"/>
    </row>
    <row r="25" spans="1:25" ht="15.75" x14ac:dyDescent="0.2">
      <c r="A25" s="611" t="s">
        <v>141</v>
      </c>
      <c r="B25" s="612"/>
      <c r="C25" s="613"/>
      <c r="D25" s="505"/>
      <c r="E25" s="506"/>
      <c r="F25" s="507"/>
      <c r="G25" s="508"/>
      <c r="H25" s="505"/>
      <c r="I25" s="505"/>
      <c r="J25" s="509"/>
      <c r="K25" s="119"/>
      <c r="L25" s="111"/>
      <c r="M25" s="111"/>
      <c r="N25" s="120"/>
      <c r="O25" s="119"/>
      <c r="P25" s="111"/>
      <c r="Q25" s="111"/>
      <c r="R25" s="120"/>
      <c r="S25" s="508">
        <v>4</v>
      </c>
      <c r="T25" s="505">
        <v>4</v>
      </c>
      <c r="U25" s="505" t="s">
        <v>61</v>
      </c>
      <c r="V25" s="509">
        <v>2</v>
      </c>
      <c r="W25" s="323"/>
      <c r="X25" s="96"/>
      <c r="Y25" s="99"/>
    </row>
    <row r="26" spans="1:25" ht="15.75" x14ac:dyDescent="0.2">
      <c r="A26" s="611" t="s">
        <v>142</v>
      </c>
      <c r="B26" s="612"/>
      <c r="C26" s="613"/>
      <c r="D26" s="505"/>
      <c r="E26" s="506"/>
      <c r="F26" s="507"/>
      <c r="G26" s="508"/>
      <c r="H26" s="505"/>
      <c r="I26" s="505"/>
      <c r="J26" s="509"/>
      <c r="K26" s="498"/>
      <c r="L26" s="495"/>
      <c r="M26" s="495"/>
      <c r="N26" s="496"/>
      <c r="O26" s="119">
        <v>4</v>
      </c>
      <c r="P26" s="111">
        <v>4</v>
      </c>
      <c r="Q26" s="111" t="s">
        <v>61</v>
      </c>
      <c r="R26" s="120">
        <v>2</v>
      </c>
      <c r="S26" s="508"/>
      <c r="T26" s="505"/>
      <c r="U26" s="505"/>
      <c r="V26" s="509"/>
      <c r="W26" s="323"/>
      <c r="X26" s="96"/>
      <c r="Y26" s="99"/>
    </row>
    <row r="27" spans="1:25" ht="15.75" x14ac:dyDescent="0.2">
      <c r="A27" s="611" t="s">
        <v>143</v>
      </c>
      <c r="B27" s="612"/>
      <c r="C27" s="613"/>
      <c r="D27" s="505"/>
      <c r="E27" s="506"/>
      <c r="F27" s="507"/>
      <c r="G27" s="508"/>
      <c r="H27" s="505"/>
      <c r="I27" s="505"/>
      <c r="J27" s="509"/>
      <c r="K27" s="498"/>
      <c r="L27" s="495"/>
      <c r="M27" s="495"/>
      <c r="N27" s="496"/>
      <c r="O27" s="119">
        <v>4</v>
      </c>
      <c r="P27" s="111">
        <v>4</v>
      </c>
      <c r="Q27" s="111" t="s">
        <v>61</v>
      </c>
      <c r="R27" s="120">
        <v>2</v>
      </c>
      <c r="S27" s="508"/>
      <c r="T27" s="505"/>
      <c r="U27" s="505"/>
      <c r="V27" s="509"/>
      <c r="W27" s="323"/>
      <c r="X27" s="96"/>
      <c r="Y27" s="99"/>
    </row>
    <row r="28" spans="1:25" ht="16.5" thickBot="1" x14ac:dyDescent="0.25">
      <c r="A28" s="685" t="s">
        <v>11</v>
      </c>
      <c r="B28" s="686"/>
      <c r="C28" s="686"/>
      <c r="D28" s="415">
        <f>SUM(D22:D24)</f>
        <v>382</v>
      </c>
      <c r="E28" s="416">
        <f>SUM(E22:E24)</f>
        <v>120</v>
      </c>
      <c r="F28" s="417"/>
      <c r="G28" s="418"/>
      <c r="H28" s="415"/>
      <c r="I28" s="415"/>
      <c r="J28" s="419">
        <f>SUM(J17,J22,J23,J24)</f>
        <v>30</v>
      </c>
      <c r="K28" s="418"/>
      <c r="L28" s="415"/>
      <c r="M28" s="415"/>
      <c r="N28" s="419">
        <f>SUM(N22,N23,N24)</f>
        <v>31</v>
      </c>
      <c r="O28" s="418"/>
      <c r="P28" s="415"/>
      <c r="Q28" s="415"/>
      <c r="R28" s="419">
        <f>SUM(R22,R23,R24)</f>
        <v>30</v>
      </c>
      <c r="S28" s="418"/>
      <c r="T28" s="415"/>
      <c r="U28" s="415"/>
      <c r="V28" s="419">
        <f>SUM(V22,V23,V24)</f>
        <v>29</v>
      </c>
      <c r="W28" s="324"/>
      <c r="X28" s="96"/>
      <c r="Y28" s="99"/>
    </row>
    <row r="29" spans="1:25" ht="15.75" x14ac:dyDescent="0.2">
      <c r="A29" s="328"/>
      <c r="B29" s="459"/>
      <c r="C29" s="460" t="s">
        <v>45</v>
      </c>
      <c r="D29" s="461"/>
      <c r="E29" s="461"/>
      <c r="F29" s="462"/>
      <c r="G29" s="677">
        <f>SUM(G22,G23,G24)</f>
        <v>120</v>
      </c>
      <c r="H29" s="678"/>
      <c r="I29" s="461"/>
      <c r="J29" s="463"/>
      <c r="K29" s="677">
        <f>SUM(K22,K23,K24)</f>
        <v>118</v>
      </c>
      <c r="L29" s="678"/>
      <c r="M29" s="461"/>
      <c r="N29" s="463"/>
      <c r="O29" s="677">
        <f>SUM(O22,O23,O24)</f>
        <v>88</v>
      </c>
      <c r="P29" s="678"/>
      <c r="Q29" s="461"/>
      <c r="R29" s="463"/>
      <c r="S29" s="677">
        <f>SUM(S22,S23,S24)</f>
        <v>56</v>
      </c>
      <c r="T29" s="678"/>
      <c r="U29" s="461"/>
      <c r="V29" s="463"/>
      <c r="W29" s="324"/>
      <c r="X29" s="97"/>
      <c r="Y29" s="99"/>
    </row>
    <row r="30" spans="1:25" ht="15.75" x14ac:dyDescent="0.2">
      <c r="A30" s="330"/>
      <c r="B30" s="319"/>
      <c r="C30" s="315" t="s">
        <v>59</v>
      </c>
      <c r="D30" s="320"/>
      <c r="E30" s="320"/>
      <c r="F30" s="381"/>
      <c r="G30" s="390"/>
      <c r="H30" s="320"/>
      <c r="I30" s="216">
        <f>COUNTIF(MSc_L_Alap!I12:I28,"é")+COUNTIF(I13:I21,"é")</f>
        <v>4</v>
      </c>
      <c r="J30" s="335"/>
      <c r="K30" s="390"/>
      <c r="L30" s="320"/>
      <c r="M30" s="216">
        <f>COUNTIF(MSc_L_Alap!M12:M28,"é")+COUNTIF(M13:M21,"é")</f>
        <v>4</v>
      </c>
      <c r="N30" s="335"/>
      <c r="O30" s="390"/>
      <c r="P30" s="320"/>
      <c r="Q30" s="216">
        <v>4</v>
      </c>
      <c r="R30" s="335"/>
      <c r="S30" s="390"/>
      <c r="T30" s="320"/>
      <c r="U30" s="216">
        <f>COUNTIF(MSc_L_Alap!U12:U28,"é")+COUNTIF(U13:U21,"é")</f>
        <v>0</v>
      </c>
      <c r="V30" s="335"/>
      <c r="W30" s="97"/>
      <c r="X30" s="97"/>
      <c r="Y30" s="99"/>
    </row>
    <row r="31" spans="1:25" ht="16.5" thickBot="1" x14ac:dyDescent="0.25">
      <c r="A31" s="341"/>
      <c r="B31" s="342"/>
      <c r="C31" s="343" t="s">
        <v>43</v>
      </c>
      <c r="D31" s="344"/>
      <c r="E31" s="344"/>
      <c r="F31" s="383"/>
      <c r="G31" s="392"/>
      <c r="H31" s="344"/>
      <c r="I31" s="226">
        <f>COUNTIF(MSc_L_Alap!I12:I28,"v")+COUNTIF(I13:I21,"v")</f>
        <v>4</v>
      </c>
      <c r="J31" s="345"/>
      <c r="K31" s="392"/>
      <c r="L31" s="344"/>
      <c r="M31" s="226">
        <f>COUNTIF(MSc_L_Alap!M12:M28,"v")+COUNTIF(M13:M21,"v")</f>
        <v>4</v>
      </c>
      <c r="N31" s="345"/>
      <c r="O31" s="392"/>
      <c r="P31" s="344"/>
      <c r="Q31" s="226">
        <f>COUNTIF(MSc_L_Alap!Q12:Q28,"v")+COUNTIF(Q13:Q21,"v")</f>
        <v>2</v>
      </c>
      <c r="R31" s="345"/>
      <c r="S31" s="392"/>
      <c r="T31" s="344"/>
      <c r="U31" s="226">
        <f>COUNTIF(MSc_L_Alap!U12:U28,"v")+COUNTIF(U13:U21,"v")</f>
        <v>2</v>
      </c>
      <c r="V31" s="345"/>
      <c r="W31" s="97"/>
      <c r="X31" s="97"/>
      <c r="Y31" s="99"/>
    </row>
    <row r="32" spans="1:25" ht="15.75" x14ac:dyDescent="0.2">
      <c r="A32" s="71"/>
      <c r="B32" s="86"/>
      <c r="C32" s="474" t="s">
        <v>132</v>
      </c>
      <c r="D32" s="477">
        <f>H32+L32+P32+T32</f>
        <v>230</v>
      </c>
      <c r="E32" s="464"/>
      <c r="F32" s="464"/>
      <c r="G32" s="465"/>
      <c r="H32" s="476">
        <f>MSc_L_Alap!H30+H12+H17+H21</f>
        <v>50</v>
      </c>
      <c r="I32" s="466"/>
      <c r="J32" s="467"/>
      <c r="K32" s="465"/>
      <c r="L32" s="476">
        <f>MSc_L_Alap!L30+L12+L17+L21</f>
        <v>66</v>
      </c>
      <c r="M32" s="466"/>
      <c r="N32" s="467"/>
      <c r="O32" s="465"/>
      <c r="P32" s="476">
        <f>MSc_L_Alap!P30+P12+P17+P21</f>
        <v>54</v>
      </c>
      <c r="Q32" s="466"/>
      <c r="R32" s="467"/>
      <c r="S32" s="465"/>
      <c r="T32" s="476">
        <f>MSc_L_Alap!T30+T12+T17+T21</f>
        <v>60</v>
      </c>
      <c r="U32" s="466"/>
      <c r="V32" s="467"/>
      <c r="W32" s="87"/>
      <c r="X32" s="98"/>
      <c r="Y32" s="99"/>
    </row>
    <row r="33" spans="1:25" ht="15.75" x14ac:dyDescent="0.2">
      <c r="A33" s="71"/>
      <c r="B33" s="86"/>
      <c r="C33" s="475" t="s">
        <v>133</v>
      </c>
      <c r="D33" s="478">
        <f>(D32/D28)*100</f>
        <v>60.209424083769633</v>
      </c>
      <c r="E33" s="468"/>
      <c r="F33" s="468"/>
      <c r="G33" s="469"/>
      <c r="H33" s="469"/>
      <c r="I33" s="470"/>
      <c r="J33" s="471"/>
      <c r="K33" s="469"/>
      <c r="L33" s="469"/>
      <c r="M33" s="470"/>
      <c r="N33" s="471"/>
      <c r="O33" s="469"/>
      <c r="P33" s="469"/>
      <c r="Q33" s="470"/>
      <c r="R33" s="471"/>
      <c r="S33" s="469"/>
      <c r="T33" s="469"/>
      <c r="U33" s="470"/>
      <c r="V33" s="471"/>
      <c r="W33" s="87"/>
      <c r="X33" s="98"/>
      <c r="Y33" s="99"/>
    </row>
    <row r="34" spans="1:25" ht="15.75" x14ac:dyDescent="0.2">
      <c r="A34" s="71"/>
      <c r="B34" s="86"/>
      <c r="C34" s="472"/>
      <c r="D34" s="473"/>
      <c r="E34" s="468"/>
      <c r="F34" s="468"/>
      <c r="G34" s="469"/>
      <c r="H34" s="469"/>
      <c r="I34" s="470"/>
      <c r="J34" s="471"/>
      <c r="K34" s="469"/>
      <c r="L34" s="469"/>
      <c r="M34" s="470"/>
      <c r="N34" s="471"/>
      <c r="O34" s="469"/>
      <c r="P34" s="469"/>
      <c r="Q34" s="470"/>
      <c r="R34" s="471"/>
      <c r="S34" s="469"/>
      <c r="T34" s="469"/>
      <c r="U34" s="470"/>
      <c r="V34" s="471"/>
      <c r="W34" s="87"/>
      <c r="X34" s="98"/>
      <c r="Y34" s="99"/>
    </row>
    <row r="35" spans="1:25" ht="15.75" x14ac:dyDescent="0.2">
      <c r="A35" s="71"/>
      <c r="B35" s="74"/>
      <c r="C35" s="88" t="s">
        <v>53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74"/>
      <c r="U35" s="74"/>
      <c r="V35" s="74"/>
      <c r="W35" s="74"/>
      <c r="X35" s="74"/>
      <c r="Y35" s="99"/>
    </row>
    <row r="36" spans="1:25" ht="15.75" x14ac:dyDescent="0.2">
      <c r="A36" s="89"/>
      <c r="B36" s="74"/>
      <c r="C36" s="88" t="s">
        <v>52</v>
      </c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74"/>
      <c r="U36" s="74"/>
      <c r="V36" s="74"/>
      <c r="W36" s="74"/>
      <c r="X36" s="98"/>
      <c r="Y36" s="99"/>
    </row>
    <row r="37" spans="1:25" ht="18.75" x14ac:dyDescent="0.2">
      <c r="A37" s="90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210" t="s">
        <v>203</v>
      </c>
      <c r="X37" s="98"/>
      <c r="Y37" s="99"/>
    </row>
    <row r="38" spans="1:25" ht="18.75" x14ac:dyDescent="0.3">
      <c r="W38" s="211" t="s">
        <v>127</v>
      </c>
    </row>
    <row r="40" spans="1:25" ht="15" x14ac:dyDescent="0.25">
      <c r="C40" s="430" t="s">
        <v>119</v>
      </c>
      <c r="D40" s="431">
        <f>SUM(G12,G17,K12,K17,O12,O17,S12,S17,MSc_L_Alap!G11,MSc_L_Alap!G16,MSc_L_Alap!G22,MSc_L_Alap!K11,MSc_L_Alap!K16,MSc_L_Alap!K22,MSc_L_Alap!O11,MSc_L_Alap!O16,MSc_L_Alap!O22,MSc_L_Alap!S11,MSc_L_Alap!S16,MSc_L_Alap!S22)</f>
        <v>158</v>
      </c>
      <c r="E40" s="432">
        <f>D40/D28</f>
        <v>0.41361256544502617</v>
      </c>
      <c r="F40" s="104"/>
    </row>
    <row r="41" spans="1:25" ht="15" x14ac:dyDescent="0.25">
      <c r="C41" s="430" t="s">
        <v>120</v>
      </c>
      <c r="D41" s="431">
        <f>SUM(H12:I12,H17:I17,L12:M12,L17:M17,P12:Q12,P17:Q17,T12:U12,T17:U17,MSc_L_Alap!H11:I11,MSc_L_Alap!H16:I16,MSc_L_Alap!H22:I22,MSc_L_Alap!L11:M11,MSc_L_Alap!P11:Q11,MSc_L_Alap!T11:U11,MSc_L_Alap!L16:M16,MSc_L_Alap!P16:Q16,MSc_L_Alap!T16:U16,MSc_L_Alap!L22:M22,MSc_L_Alap!P22:Q22,MSc_L_Alap!T22:U22,MSC_L_Minőség_E!G24,MSC_L_Minőség_E!K24,MSC_L_Minőség_E!O24,MSC_L_Minőség_E!S24)</f>
        <v>224</v>
      </c>
      <c r="E41" s="432">
        <f>D41/D28</f>
        <v>0.58638743455497377</v>
      </c>
      <c r="F41" s="104"/>
    </row>
  </sheetData>
  <mergeCells count="30">
    <mergeCell ref="A28:C28"/>
    <mergeCell ref="G24:H24"/>
    <mergeCell ref="K24:L24"/>
    <mergeCell ref="O24:P24"/>
    <mergeCell ref="S24:T24"/>
    <mergeCell ref="A25:C25"/>
    <mergeCell ref="A26:C26"/>
    <mergeCell ref="A27:C27"/>
    <mergeCell ref="A24:C24"/>
    <mergeCell ref="G29:H29"/>
    <mergeCell ref="K29:L29"/>
    <mergeCell ref="O29:P29"/>
    <mergeCell ref="S29:T29"/>
    <mergeCell ref="W2:X2"/>
    <mergeCell ref="G10:J10"/>
    <mergeCell ref="K10:N10"/>
    <mergeCell ref="O10:R10"/>
    <mergeCell ref="S10:V10"/>
    <mergeCell ref="G9:V9"/>
    <mergeCell ref="W1:X1"/>
    <mergeCell ref="G23:H23"/>
    <mergeCell ref="K23:L23"/>
    <mergeCell ref="O23:P23"/>
    <mergeCell ref="S23:T23"/>
    <mergeCell ref="G22:H22"/>
    <mergeCell ref="K22:L22"/>
    <mergeCell ref="O22:P22"/>
    <mergeCell ref="S22:T22"/>
    <mergeCell ref="E5:K5"/>
    <mergeCell ref="W3:X3"/>
  </mergeCells>
  <pageMargins left="0.51181102362204722" right="0.31496062992125984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8"/>
  <sheetViews>
    <sheetView showGridLines="0" topLeftCell="C1" zoomScale="80" zoomScaleNormal="80" zoomScalePageLayoutView="80" workbookViewId="0">
      <selection activeCell="H42" sqref="H42"/>
    </sheetView>
  </sheetViews>
  <sheetFormatPr defaultColWidth="8.85546875" defaultRowHeight="12.75" x14ac:dyDescent="0.2"/>
  <cols>
    <col min="3" max="3" width="81.7109375" bestFit="1" customWidth="1"/>
    <col min="6" max="6" width="3.85546875" bestFit="1" customWidth="1"/>
    <col min="7" max="7" width="4" bestFit="1" customWidth="1"/>
    <col min="8" max="8" width="2.42578125" bestFit="1" customWidth="1"/>
    <col min="9" max="9" width="5.28515625" customWidth="1"/>
    <col min="10" max="10" width="4.42578125" customWidth="1"/>
    <col min="11" max="11" width="6.85546875" customWidth="1"/>
    <col min="12" max="12" width="6.28515625" customWidth="1"/>
    <col min="13" max="13" width="5.28515625" customWidth="1"/>
    <col min="14" max="14" width="4.28515625" customWidth="1"/>
    <col min="15" max="15" width="6.140625" customWidth="1"/>
    <col min="16" max="16" width="5.7109375" customWidth="1"/>
    <col min="17" max="17" width="5.140625" customWidth="1"/>
    <col min="18" max="18" width="4.28515625" customWidth="1"/>
    <col min="19" max="19" width="4.85546875" customWidth="1"/>
    <col min="20" max="20" width="5.28515625" customWidth="1"/>
    <col min="21" max="21" width="3.85546875" customWidth="1"/>
    <col min="22" max="22" width="16.42578125" bestFit="1" customWidth="1"/>
    <col min="23" max="23" width="30.140625" bestFit="1" customWidth="1"/>
  </cols>
  <sheetData>
    <row r="1" spans="1:24" ht="15.75" x14ac:dyDescent="0.2">
      <c r="A1" s="480"/>
      <c r="B1" s="542"/>
      <c r="C1" s="543"/>
      <c r="D1" s="52"/>
      <c r="E1" s="52"/>
      <c r="F1" s="483"/>
      <c r="G1" s="483"/>
      <c r="H1" s="544"/>
      <c r="I1" s="544" t="s">
        <v>37</v>
      </c>
      <c r="J1" s="38"/>
      <c r="K1" s="544"/>
      <c r="L1" s="38"/>
      <c r="M1" s="483"/>
      <c r="N1" s="52"/>
      <c r="O1" s="52"/>
      <c r="P1" s="52"/>
      <c r="Q1" s="52"/>
      <c r="R1" s="483"/>
      <c r="S1" s="483"/>
      <c r="T1" s="483"/>
      <c r="U1" s="483"/>
      <c r="V1" s="545"/>
      <c r="W1" s="52"/>
      <c r="X1" s="481"/>
    </row>
    <row r="2" spans="1:24" ht="15.75" x14ac:dyDescent="0.2">
      <c r="A2" s="480"/>
      <c r="B2" s="542"/>
      <c r="C2" s="543"/>
      <c r="D2" s="52"/>
      <c r="E2" s="52"/>
      <c r="F2" s="483"/>
      <c r="G2" s="483"/>
      <c r="H2" s="544"/>
      <c r="I2" s="544" t="s">
        <v>76</v>
      </c>
      <c r="J2" s="38"/>
      <c r="K2" s="544"/>
      <c r="L2" s="38"/>
      <c r="M2" s="483"/>
      <c r="N2" s="52"/>
      <c r="O2" s="52"/>
      <c r="P2" s="52"/>
      <c r="Q2" s="52"/>
      <c r="R2" s="483"/>
      <c r="S2" s="483"/>
      <c r="T2" s="483"/>
      <c r="U2" s="483"/>
      <c r="V2" s="545"/>
      <c r="W2" s="52"/>
      <c r="X2" s="481"/>
    </row>
    <row r="3" spans="1:24" ht="15.75" x14ac:dyDescent="0.2">
      <c r="A3" s="480"/>
      <c r="B3" s="542"/>
      <c r="C3" s="543"/>
      <c r="D3" s="52"/>
      <c r="E3" s="52"/>
      <c r="F3" s="483"/>
      <c r="G3" s="483"/>
      <c r="H3" s="544"/>
      <c r="I3" s="544" t="s">
        <v>13</v>
      </c>
      <c r="J3" s="38"/>
      <c r="K3" s="544"/>
      <c r="L3" s="38"/>
      <c r="M3" s="483"/>
      <c r="N3" s="52"/>
      <c r="O3" s="52"/>
      <c r="P3" s="52"/>
      <c r="Q3" s="52"/>
      <c r="R3" s="483"/>
      <c r="S3" s="483"/>
      <c r="T3" s="483"/>
      <c r="U3" s="483"/>
      <c r="V3" s="52"/>
      <c r="W3" s="52"/>
      <c r="X3" s="481"/>
    </row>
    <row r="4" spans="1:24" ht="15.75" x14ac:dyDescent="0.2">
      <c r="A4" s="483"/>
      <c r="B4" s="542"/>
      <c r="C4" s="543"/>
      <c r="D4" s="52"/>
      <c r="E4" s="483"/>
      <c r="F4" s="483"/>
      <c r="G4" s="483"/>
      <c r="H4" s="483"/>
      <c r="I4" s="483" t="s">
        <v>48</v>
      </c>
      <c r="J4" s="483"/>
      <c r="K4" s="483"/>
      <c r="L4" s="483"/>
      <c r="M4" s="483"/>
      <c r="N4" s="52"/>
      <c r="O4" s="52"/>
      <c r="P4" s="52"/>
      <c r="Q4" s="52"/>
      <c r="R4" s="483"/>
      <c r="S4" s="483"/>
      <c r="T4" s="483"/>
      <c r="U4" s="483"/>
      <c r="V4" s="52"/>
      <c r="W4" s="52"/>
      <c r="X4" s="481"/>
    </row>
    <row r="5" spans="1:24" ht="15.75" x14ac:dyDescent="0.2">
      <c r="A5" s="692"/>
      <c r="B5" s="692"/>
      <c r="C5" s="692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484"/>
      <c r="U5" s="484"/>
      <c r="V5" s="52"/>
      <c r="W5" s="52"/>
      <c r="X5" s="481"/>
    </row>
    <row r="6" spans="1:24" ht="16.5" thickBot="1" x14ac:dyDescent="0.25">
      <c r="A6" s="693" t="s">
        <v>77</v>
      </c>
      <c r="B6" s="694"/>
      <c r="C6" s="694"/>
      <c r="D6" s="694"/>
      <c r="E6" s="694"/>
      <c r="F6" s="694"/>
      <c r="G6" s="694"/>
      <c r="H6" s="694"/>
      <c r="I6" s="694"/>
      <c r="J6" s="694"/>
      <c r="K6" s="694"/>
      <c r="L6" s="694"/>
      <c r="M6" s="694"/>
      <c r="N6" s="694"/>
      <c r="O6" s="694"/>
      <c r="P6" s="694"/>
      <c r="Q6" s="694"/>
      <c r="R6" s="694"/>
      <c r="S6" s="694"/>
      <c r="T6" s="694"/>
      <c r="U6" s="694"/>
      <c r="V6" s="694"/>
      <c r="W6" s="52"/>
      <c r="X6" s="481"/>
    </row>
    <row r="7" spans="1:24" ht="16.5" thickBot="1" x14ac:dyDescent="0.25">
      <c r="A7" s="695"/>
      <c r="B7" s="697" t="s">
        <v>14</v>
      </c>
      <c r="C7" s="699" t="s">
        <v>15</v>
      </c>
      <c r="D7" s="510" t="s">
        <v>78</v>
      </c>
      <c r="E7" s="701" t="s">
        <v>16</v>
      </c>
      <c r="F7" s="703" t="s">
        <v>38</v>
      </c>
      <c r="G7" s="704"/>
      <c r="H7" s="704"/>
      <c r="I7" s="704"/>
      <c r="J7" s="704"/>
      <c r="K7" s="704"/>
      <c r="L7" s="704"/>
      <c r="M7" s="704"/>
      <c r="N7" s="704"/>
      <c r="O7" s="704"/>
      <c r="P7" s="704"/>
      <c r="Q7" s="704"/>
      <c r="R7" s="704"/>
      <c r="S7" s="704"/>
      <c r="T7" s="704"/>
      <c r="U7" s="705"/>
      <c r="V7" s="706" t="s">
        <v>17</v>
      </c>
      <c r="W7" s="708" t="s">
        <v>0</v>
      </c>
      <c r="X7" s="710"/>
    </row>
    <row r="8" spans="1:24" ht="16.5" thickBot="1" x14ac:dyDescent="0.25">
      <c r="A8" s="696"/>
      <c r="B8" s="698"/>
      <c r="C8" s="700"/>
      <c r="D8" s="511" t="s">
        <v>1</v>
      </c>
      <c r="E8" s="702"/>
      <c r="F8" s="711" t="s">
        <v>18</v>
      </c>
      <c r="G8" s="712"/>
      <c r="H8" s="712"/>
      <c r="I8" s="713"/>
      <c r="J8" s="714" t="s">
        <v>19</v>
      </c>
      <c r="K8" s="715"/>
      <c r="L8" s="715"/>
      <c r="M8" s="716"/>
      <c r="N8" s="714" t="s">
        <v>20</v>
      </c>
      <c r="O8" s="715"/>
      <c r="P8" s="715"/>
      <c r="Q8" s="716"/>
      <c r="R8" s="714" t="s">
        <v>21</v>
      </c>
      <c r="S8" s="715"/>
      <c r="T8" s="715"/>
      <c r="U8" s="717"/>
      <c r="V8" s="707"/>
      <c r="W8" s="709"/>
      <c r="X8" s="710"/>
    </row>
    <row r="9" spans="1:24" ht="15.75" x14ac:dyDescent="0.2">
      <c r="A9" s="512"/>
      <c r="B9" s="513"/>
      <c r="C9" s="514"/>
      <c r="D9" s="510"/>
      <c r="E9" s="546"/>
      <c r="F9" s="515" t="s">
        <v>25</v>
      </c>
      <c r="G9" s="516" t="s">
        <v>39</v>
      </c>
      <c r="H9" s="516" t="s">
        <v>26</v>
      </c>
      <c r="I9" s="517" t="s">
        <v>27</v>
      </c>
      <c r="J9" s="510" t="s">
        <v>25</v>
      </c>
      <c r="K9" s="516" t="s">
        <v>39</v>
      </c>
      <c r="L9" s="516" t="s">
        <v>26</v>
      </c>
      <c r="M9" s="517" t="s">
        <v>27</v>
      </c>
      <c r="N9" s="510" t="s">
        <v>25</v>
      </c>
      <c r="O9" s="516" t="s">
        <v>39</v>
      </c>
      <c r="P9" s="516" t="s">
        <v>26</v>
      </c>
      <c r="Q9" s="517" t="s">
        <v>27</v>
      </c>
      <c r="R9" s="510" t="s">
        <v>25</v>
      </c>
      <c r="S9" s="516" t="s">
        <v>39</v>
      </c>
      <c r="T9" s="516" t="s">
        <v>26</v>
      </c>
      <c r="U9" s="518" t="s">
        <v>27</v>
      </c>
      <c r="V9" s="519" t="s">
        <v>14</v>
      </c>
      <c r="W9" s="546"/>
      <c r="X9" s="547"/>
    </row>
    <row r="10" spans="1:24" ht="15.75" x14ac:dyDescent="0.2">
      <c r="A10" s="720" t="s">
        <v>48</v>
      </c>
      <c r="B10" s="721"/>
      <c r="C10" s="722"/>
      <c r="D10" s="45"/>
      <c r="E10" s="46"/>
      <c r="F10" s="520"/>
      <c r="G10" s="47"/>
      <c r="H10" s="47"/>
      <c r="I10" s="46"/>
      <c r="J10" s="45"/>
      <c r="K10" s="47"/>
      <c r="L10" s="47"/>
      <c r="M10" s="46"/>
      <c r="N10" s="48"/>
      <c r="O10" s="47"/>
      <c r="P10" s="47"/>
      <c r="Q10" s="46"/>
      <c r="R10" s="45"/>
      <c r="S10" s="47"/>
      <c r="T10" s="47"/>
      <c r="U10" s="521"/>
      <c r="V10" s="548"/>
      <c r="W10" s="549"/>
      <c r="X10" s="481"/>
    </row>
    <row r="11" spans="1:24" ht="15.75" x14ac:dyDescent="0.2">
      <c r="A11" s="522" t="s">
        <v>18</v>
      </c>
      <c r="B11" s="550" t="s">
        <v>89</v>
      </c>
      <c r="C11" s="523" t="s">
        <v>90</v>
      </c>
      <c r="D11" s="524">
        <f>SUM(F11,G11,J11,K11,N11,O11,R11,S11)</f>
        <v>8</v>
      </c>
      <c r="E11" s="525">
        <f>SUM(I11,M11,Q11,U11)</f>
        <v>2</v>
      </c>
      <c r="F11" s="526"/>
      <c r="G11" s="527"/>
      <c r="H11" s="527"/>
      <c r="I11" s="528"/>
      <c r="J11" s="529">
        <v>8</v>
      </c>
      <c r="K11" s="527">
        <v>0</v>
      </c>
      <c r="L11" s="527" t="s">
        <v>61</v>
      </c>
      <c r="M11" s="528">
        <v>2</v>
      </c>
      <c r="N11" s="529"/>
      <c r="O11" s="527"/>
      <c r="P11" s="527"/>
      <c r="Q11" s="528"/>
      <c r="R11" s="529"/>
      <c r="S11" s="527"/>
      <c r="T11" s="527"/>
      <c r="U11" s="530"/>
      <c r="V11" s="529"/>
      <c r="W11" s="531" t="s">
        <v>62</v>
      </c>
      <c r="X11" s="481"/>
    </row>
    <row r="12" spans="1:24" ht="15.75" x14ac:dyDescent="0.2">
      <c r="A12" s="522" t="s">
        <v>19</v>
      </c>
      <c r="B12" s="550" t="s">
        <v>89</v>
      </c>
      <c r="C12" s="523" t="s">
        <v>91</v>
      </c>
      <c r="D12" s="524">
        <f t="shared" ref="D12:D21" si="0">SUM(F12,G12,J12,K12,N12,O12,R12,S12)</f>
        <v>16</v>
      </c>
      <c r="E12" s="525">
        <f t="shared" ref="E12:E21" si="1">SUM(I12,M12,Q12,U12)</f>
        <v>4</v>
      </c>
      <c r="F12" s="526"/>
      <c r="G12" s="527"/>
      <c r="H12" s="527"/>
      <c r="I12" s="528"/>
      <c r="J12" s="529">
        <v>8</v>
      </c>
      <c r="K12" s="527">
        <v>8</v>
      </c>
      <c r="L12" s="527" t="s">
        <v>61</v>
      </c>
      <c r="M12" s="528">
        <v>4</v>
      </c>
      <c r="N12" s="529"/>
      <c r="O12" s="527"/>
      <c r="P12" s="527"/>
      <c r="Q12" s="528"/>
      <c r="R12" s="529"/>
      <c r="S12" s="527"/>
      <c r="T12" s="527"/>
      <c r="U12" s="530"/>
      <c r="V12" s="529"/>
      <c r="W12" s="531" t="s">
        <v>94</v>
      </c>
      <c r="X12" s="481"/>
    </row>
    <row r="13" spans="1:24" ht="15.75" x14ac:dyDescent="0.2">
      <c r="A13" s="522" t="s">
        <v>20</v>
      </c>
      <c r="B13" s="550" t="s">
        <v>89</v>
      </c>
      <c r="C13" s="523" t="s">
        <v>92</v>
      </c>
      <c r="D13" s="524">
        <f t="shared" si="0"/>
        <v>16</v>
      </c>
      <c r="E13" s="525">
        <f t="shared" si="1"/>
        <v>4</v>
      </c>
      <c r="F13" s="526"/>
      <c r="G13" s="527"/>
      <c r="H13" s="527"/>
      <c r="I13" s="528"/>
      <c r="J13" s="529">
        <v>8</v>
      </c>
      <c r="K13" s="527">
        <v>8</v>
      </c>
      <c r="L13" s="527" t="s">
        <v>61</v>
      </c>
      <c r="M13" s="528">
        <v>4</v>
      </c>
      <c r="N13" s="529"/>
      <c r="O13" s="527"/>
      <c r="P13" s="527"/>
      <c r="Q13" s="528"/>
      <c r="R13" s="529"/>
      <c r="S13" s="527"/>
      <c r="T13" s="527"/>
      <c r="U13" s="530"/>
      <c r="V13" s="529"/>
      <c r="W13" s="531" t="s">
        <v>75</v>
      </c>
      <c r="X13" s="481"/>
    </row>
    <row r="14" spans="1:24" ht="15.75" x14ac:dyDescent="0.2">
      <c r="A14" s="522" t="s">
        <v>21</v>
      </c>
      <c r="B14" s="550" t="s">
        <v>89</v>
      </c>
      <c r="C14" s="523" t="s">
        <v>93</v>
      </c>
      <c r="D14" s="524">
        <f t="shared" si="0"/>
        <v>16</v>
      </c>
      <c r="E14" s="525">
        <f t="shared" si="1"/>
        <v>4</v>
      </c>
      <c r="F14" s="526"/>
      <c r="G14" s="527"/>
      <c r="H14" s="527" t="s">
        <v>79</v>
      </c>
      <c r="I14" s="528"/>
      <c r="J14" s="529"/>
      <c r="K14" s="527"/>
      <c r="L14" s="527"/>
      <c r="M14" s="528"/>
      <c r="N14" s="529">
        <v>8</v>
      </c>
      <c r="O14" s="527">
        <v>8</v>
      </c>
      <c r="P14" s="527" t="s">
        <v>61</v>
      </c>
      <c r="Q14" s="528">
        <v>4</v>
      </c>
      <c r="R14" s="529"/>
      <c r="S14" s="527"/>
      <c r="T14" s="527"/>
      <c r="U14" s="530"/>
      <c r="V14" s="551"/>
      <c r="W14" s="531" t="s">
        <v>94</v>
      </c>
      <c r="X14" s="481"/>
    </row>
    <row r="15" spans="1:24" ht="15.75" x14ac:dyDescent="0.2">
      <c r="A15" s="522" t="s">
        <v>22</v>
      </c>
      <c r="B15" s="550" t="s">
        <v>89</v>
      </c>
      <c r="C15" s="532" t="s">
        <v>146</v>
      </c>
      <c r="D15" s="524">
        <f t="shared" si="0"/>
        <v>16</v>
      </c>
      <c r="E15" s="525">
        <f t="shared" si="1"/>
        <v>4</v>
      </c>
      <c r="F15" s="526"/>
      <c r="G15" s="527"/>
      <c r="H15" s="527"/>
      <c r="I15" s="528"/>
      <c r="J15" s="529"/>
      <c r="K15" s="527"/>
      <c r="L15" s="527"/>
      <c r="M15" s="528"/>
      <c r="N15" s="529">
        <v>8</v>
      </c>
      <c r="O15" s="527">
        <v>8</v>
      </c>
      <c r="P15" s="527" t="s">
        <v>61</v>
      </c>
      <c r="Q15" s="528">
        <v>4</v>
      </c>
      <c r="R15" s="529"/>
      <c r="S15" s="527"/>
      <c r="T15" s="527"/>
      <c r="U15" s="530"/>
      <c r="V15" s="551"/>
      <c r="W15" s="531" t="s">
        <v>95</v>
      </c>
      <c r="X15" s="481"/>
    </row>
    <row r="16" spans="1:24" ht="15.75" x14ac:dyDescent="0.2">
      <c r="A16" s="522" t="s">
        <v>23</v>
      </c>
      <c r="B16" s="550" t="s">
        <v>89</v>
      </c>
      <c r="C16" s="532" t="s">
        <v>147</v>
      </c>
      <c r="D16" s="524">
        <f t="shared" si="0"/>
        <v>16</v>
      </c>
      <c r="E16" s="525">
        <f t="shared" si="1"/>
        <v>4</v>
      </c>
      <c r="F16" s="526"/>
      <c r="G16" s="527"/>
      <c r="H16" s="527"/>
      <c r="I16" s="528"/>
      <c r="J16" s="529"/>
      <c r="K16" s="527"/>
      <c r="L16" s="527"/>
      <c r="M16" s="528"/>
      <c r="N16" s="529">
        <v>8</v>
      </c>
      <c r="O16" s="527">
        <v>8</v>
      </c>
      <c r="P16" s="527" t="s">
        <v>61</v>
      </c>
      <c r="Q16" s="528">
        <v>4</v>
      </c>
      <c r="R16" s="529"/>
      <c r="S16" s="527"/>
      <c r="T16" s="527"/>
      <c r="U16" s="530"/>
      <c r="V16" s="551"/>
      <c r="W16" s="531" t="s">
        <v>94</v>
      </c>
      <c r="X16" s="481"/>
    </row>
    <row r="17" spans="1:24" ht="15.75" x14ac:dyDescent="0.2">
      <c r="A17" s="522" t="s">
        <v>24</v>
      </c>
      <c r="B17" s="550" t="s">
        <v>89</v>
      </c>
      <c r="C17" s="532" t="s">
        <v>148</v>
      </c>
      <c r="D17" s="524">
        <f t="shared" si="0"/>
        <v>16</v>
      </c>
      <c r="E17" s="525">
        <f t="shared" si="1"/>
        <v>4</v>
      </c>
      <c r="F17" s="526"/>
      <c r="G17" s="527"/>
      <c r="H17" s="527"/>
      <c r="I17" s="528"/>
      <c r="J17" s="529"/>
      <c r="K17" s="527"/>
      <c r="L17" s="527"/>
      <c r="M17" s="528"/>
      <c r="N17" s="529">
        <v>8</v>
      </c>
      <c r="O17" s="527">
        <v>8</v>
      </c>
      <c r="P17" s="527" t="s">
        <v>61</v>
      </c>
      <c r="Q17" s="528">
        <v>4</v>
      </c>
      <c r="R17" s="529"/>
      <c r="S17" s="527"/>
      <c r="T17" s="527"/>
      <c r="U17" s="530"/>
      <c r="V17" s="551"/>
      <c r="W17" s="531" t="s">
        <v>149</v>
      </c>
      <c r="X17" s="481"/>
    </row>
    <row r="18" spans="1:24" ht="15.75" x14ac:dyDescent="0.2">
      <c r="A18" s="522" t="s">
        <v>28</v>
      </c>
      <c r="B18" s="550" t="s">
        <v>89</v>
      </c>
      <c r="C18" s="532" t="s">
        <v>150</v>
      </c>
      <c r="D18" s="524">
        <f t="shared" si="0"/>
        <v>16</v>
      </c>
      <c r="E18" s="525">
        <f t="shared" si="1"/>
        <v>4</v>
      </c>
      <c r="F18" s="526"/>
      <c r="G18" s="527"/>
      <c r="H18" s="527"/>
      <c r="I18" s="528"/>
      <c r="J18" s="529"/>
      <c r="K18" s="527"/>
      <c r="L18" s="527"/>
      <c r="M18" s="528"/>
      <c r="N18" s="529">
        <v>8</v>
      </c>
      <c r="O18" s="527">
        <v>8</v>
      </c>
      <c r="P18" s="527" t="s">
        <v>61</v>
      </c>
      <c r="Q18" s="528">
        <v>4</v>
      </c>
      <c r="R18" s="529"/>
      <c r="S18" s="527"/>
      <c r="T18" s="527"/>
      <c r="U18" s="530"/>
      <c r="V18" s="551"/>
      <c r="W18" s="531" t="s">
        <v>62</v>
      </c>
      <c r="X18" s="481"/>
    </row>
    <row r="19" spans="1:24" ht="15.75" x14ac:dyDescent="0.2">
      <c r="A19" s="522" t="s">
        <v>29</v>
      </c>
      <c r="B19" s="550" t="s">
        <v>89</v>
      </c>
      <c r="C19" s="532" t="s">
        <v>151</v>
      </c>
      <c r="D19" s="524">
        <f t="shared" si="0"/>
        <v>16</v>
      </c>
      <c r="E19" s="525">
        <f t="shared" si="1"/>
        <v>4</v>
      </c>
      <c r="F19" s="526"/>
      <c r="G19" s="527"/>
      <c r="H19" s="527"/>
      <c r="I19" s="528"/>
      <c r="J19" s="529"/>
      <c r="K19" s="527"/>
      <c r="L19" s="527"/>
      <c r="M19" s="528"/>
      <c r="N19" s="529">
        <v>8</v>
      </c>
      <c r="O19" s="527">
        <v>8</v>
      </c>
      <c r="P19" s="527" t="s">
        <v>61</v>
      </c>
      <c r="Q19" s="528">
        <v>4</v>
      </c>
      <c r="R19" s="529"/>
      <c r="S19" s="527"/>
      <c r="T19" s="527"/>
      <c r="U19" s="530"/>
      <c r="V19" s="551"/>
      <c r="W19" s="531" t="s">
        <v>62</v>
      </c>
      <c r="X19" s="481"/>
    </row>
    <row r="20" spans="1:24" ht="15.75" x14ac:dyDescent="0.2">
      <c r="A20" s="522" t="s">
        <v>30</v>
      </c>
      <c r="B20" s="550" t="s">
        <v>89</v>
      </c>
      <c r="C20" s="532" t="s">
        <v>152</v>
      </c>
      <c r="D20" s="524">
        <f t="shared" si="0"/>
        <v>0</v>
      </c>
      <c r="E20" s="525">
        <f t="shared" si="1"/>
        <v>8</v>
      </c>
      <c r="F20" s="526"/>
      <c r="G20" s="527"/>
      <c r="H20" s="527"/>
      <c r="I20" s="528"/>
      <c r="J20" s="529"/>
      <c r="K20" s="527"/>
      <c r="L20" s="527"/>
      <c r="M20" s="528"/>
      <c r="N20" s="529">
        <v>0</v>
      </c>
      <c r="O20" s="527">
        <v>0</v>
      </c>
      <c r="P20" s="527" t="s">
        <v>61</v>
      </c>
      <c r="Q20" s="528">
        <v>8</v>
      </c>
      <c r="R20" s="529"/>
      <c r="S20" s="527"/>
      <c r="T20" s="527"/>
      <c r="U20" s="530"/>
      <c r="V20" s="551"/>
      <c r="W20" s="531" t="s">
        <v>56</v>
      </c>
      <c r="X20" s="481"/>
    </row>
    <row r="21" spans="1:24" ht="16.5" thickBot="1" x14ac:dyDescent="0.25">
      <c r="A21" s="511" t="s">
        <v>31</v>
      </c>
      <c r="B21" s="552" t="s">
        <v>89</v>
      </c>
      <c r="C21" s="533" t="s">
        <v>153</v>
      </c>
      <c r="D21" s="534">
        <f t="shared" si="0"/>
        <v>0</v>
      </c>
      <c r="E21" s="535">
        <f t="shared" si="1"/>
        <v>8</v>
      </c>
      <c r="F21" s="536"/>
      <c r="G21" s="537"/>
      <c r="H21" s="537"/>
      <c r="I21" s="538"/>
      <c r="J21" s="539"/>
      <c r="K21" s="537"/>
      <c r="L21" s="537"/>
      <c r="M21" s="538"/>
      <c r="N21" s="539">
        <v>0</v>
      </c>
      <c r="O21" s="537">
        <v>0</v>
      </c>
      <c r="P21" s="537" t="s">
        <v>61</v>
      </c>
      <c r="Q21" s="538">
        <v>8</v>
      </c>
      <c r="R21" s="539"/>
      <c r="S21" s="537"/>
      <c r="T21" s="537"/>
      <c r="U21" s="540"/>
      <c r="V21" s="553"/>
      <c r="W21" s="541" t="s">
        <v>56</v>
      </c>
      <c r="X21" s="481"/>
    </row>
    <row r="22" spans="1:24" ht="15.75" x14ac:dyDescent="0.2">
      <c r="A22" s="483"/>
      <c r="B22" s="483"/>
      <c r="C22" s="49"/>
      <c r="D22" s="50"/>
      <c r="E22" s="51"/>
      <c r="F22" s="52"/>
      <c r="G22" s="52"/>
      <c r="H22" s="52"/>
      <c r="I22" s="51"/>
      <c r="J22" s="52"/>
      <c r="K22" s="52"/>
      <c r="L22" s="52"/>
      <c r="M22" s="483"/>
      <c r="N22" s="483"/>
      <c r="O22" s="483"/>
      <c r="P22" s="483"/>
      <c r="Q22" s="51"/>
      <c r="R22" s="483"/>
      <c r="S22" s="483"/>
      <c r="T22" s="483"/>
      <c r="U22" s="52"/>
      <c r="V22" s="483"/>
      <c r="W22" s="52"/>
      <c r="X22" s="481"/>
    </row>
    <row r="23" spans="1:24" ht="15.75" x14ac:dyDescent="0.2">
      <c r="A23" s="554"/>
      <c r="B23" s="555"/>
      <c r="C23" s="556"/>
      <c r="D23" s="557"/>
      <c r="E23" s="557"/>
      <c r="F23" s="55"/>
      <c r="G23" s="55"/>
      <c r="H23" s="55"/>
      <c r="I23" s="54"/>
      <c r="J23" s="54"/>
      <c r="K23" s="54"/>
      <c r="L23" s="55"/>
      <c r="M23" s="54"/>
      <c r="N23" s="54"/>
      <c r="O23" s="54"/>
      <c r="P23" s="55"/>
      <c r="Q23" s="54"/>
      <c r="R23" s="54"/>
      <c r="S23" s="54"/>
      <c r="T23" s="55"/>
      <c r="U23" s="54"/>
      <c r="V23" s="486"/>
      <c r="W23" s="481"/>
      <c r="X23" s="55"/>
    </row>
    <row r="24" spans="1:24" ht="15.75" x14ac:dyDescent="0.2">
      <c r="A24" s="482"/>
      <c r="B24" s="485"/>
      <c r="C24" s="53" t="s">
        <v>145</v>
      </c>
      <c r="D24" s="53"/>
      <c r="E24" s="53"/>
      <c r="F24" s="53"/>
      <c r="G24" s="53"/>
      <c r="H24" s="53"/>
      <c r="I24" s="53"/>
      <c r="J24" s="53"/>
      <c r="K24" s="54"/>
      <c r="L24" s="723"/>
      <c r="M24" s="724"/>
      <c r="N24" s="724"/>
      <c r="O24" s="54"/>
      <c r="P24" s="55"/>
      <c r="Q24" s="54"/>
      <c r="R24" s="54"/>
      <c r="S24" s="54"/>
      <c r="T24" s="55"/>
      <c r="U24" s="54"/>
      <c r="V24" s="486"/>
      <c r="W24" s="481"/>
      <c r="X24" s="55"/>
    </row>
    <row r="25" spans="1:24" ht="15.75" x14ac:dyDescent="0.2">
      <c r="A25" s="55"/>
      <c r="B25" s="485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/>
      <c r="P25" s="55"/>
      <c r="Q25" s="54"/>
      <c r="R25" s="54"/>
      <c r="S25" s="54"/>
      <c r="T25" s="55"/>
      <c r="U25" s="54"/>
      <c r="V25" s="486"/>
      <c r="W25" s="481"/>
      <c r="X25" s="52"/>
    </row>
    <row r="26" spans="1:24" ht="15.75" x14ac:dyDescent="0.2">
      <c r="A26" s="55"/>
      <c r="B26" s="485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  <c r="N26" s="54"/>
      <c r="O26" s="54"/>
      <c r="P26" s="54"/>
      <c r="Q26" s="54"/>
      <c r="R26" s="54"/>
      <c r="S26" s="54"/>
      <c r="T26" s="55"/>
      <c r="U26" s="54"/>
      <c r="V26" s="486"/>
      <c r="W26" s="481"/>
      <c r="X26" s="55"/>
    </row>
    <row r="27" spans="1:24" ht="15.75" x14ac:dyDescent="0.2">
      <c r="A27" s="718"/>
      <c r="B27" s="726"/>
      <c r="C27" s="727"/>
      <c r="D27" s="482"/>
      <c r="E27" s="728"/>
      <c r="F27" s="718"/>
      <c r="G27" s="718"/>
      <c r="H27" s="718"/>
      <c r="I27" s="718"/>
      <c r="J27" s="718"/>
      <c r="K27" s="718"/>
      <c r="L27" s="718"/>
      <c r="M27" s="718"/>
      <c r="N27" s="718"/>
      <c r="O27" s="718"/>
      <c r="P27" s="718"/>
      <c r="Q27" s="718"/>
      <c r="R27" s="718"/>
      <c r="S27" s="718"/>
      <c r="T27" s="718"/>
      <c r="U27" s="718"/>
      <c r="V27" s="718"/>
      <c r="W27" s="719"/>
      <c r="X27" s="710"/>
    </row>
    <row r="28" spans="1:24" ht="15.75" x14ac:dyDescent="0.2">
      <c r="A28" s="725"/>
      <c r="B28" s="718"/>
      <c r="C28" s="719"/>
      <c r="D28" s="482"/>
      <c r="E28" s="728"/>
      <c r="F28" s="482"/>
      <c r="G28" s="482"/>
      <c r="H28" s="482"/>
      <c r="I28" s="54"/>
      <c r="J28" s="482"/>
      <c r="K28" s="482"/>
      <c r="L28" s="482"/>
      <c r="M28" s="54"/>
      <c r="N28" s="482"/>
      <c r="O28" s="482"/>
      <c r="P28" s="482"/>
      <c r="Q28" s="54"/>
      <c r="R28" s="482"/>
      <c r="S28" s="482"/>
      <c r="T28" s="482"/>
      <c r="U28" s="54"/>
      <c r="V28" s="718"/>
      <c r="W28" s="719"/>
      <c r="X28" s="710"/>
    </row>
  </sheetData>
  <mergeCells count="24">
    <mergeCell ref="V27:V28"/>
    <mergeCell ref="W27:W28"/>
    <mergeCell ref="X27:X28"/>
    <mergeCell ref="A10:C10"/>
    <mergeCell ref="L24:N24"/>
    <mergeCell ref="A27:A28"/>
    <mergeCell ref="B27:B28"/>
    <mergeCell ref="C27:C28"/>
    <mergeCell ref="E27:E28"/>
    <mergeCell ref="F27:U27"/>
    <mergeCell ref="W7:W8"/>
    <mergeCell ref="X7:X8"/>
    <mergeCell ref="F8:I8"/>
    <mergeCell ref="J8:M8"/>
    <mergeCell ref="N8:Q8"/>
    <mergeCell ref="R8:U8"/>
    <mergeCell ref="A5:C5"/>
    <mergeCell ref="A6:V6"/>
    <mergeCell ref="A7:A8"/>
    <mergeCell ref="B7:B8"/>
    <mergeCell ref="C7:C8"/>
    <mergeCell ref="E7:E8"/>
    <mergeCell ref="F7:U7"/>
    <mergeCell ref="V7:V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3</vt:i4>
      </vt:variant>
    </vt:vector>
  </HeadingPairs>
  <TitlesOfParts>
    <vt:vector size="8" baseType="lpstr">
      <vt:lpstr>MSc_L_Alap</vt:lpstr>
      <vt:lpstr>MSc_L_Csomag.</vt:lpstr>
      <vt:lpstr>MSc_L_Nyomda-Média</vt:lpstr>
      <vt:lpstr>MSC_L_Minőség_E</vt:lpstr>
      <vt:lpstr>SZV tárgyak</vt:lpstr>
      <vt:lpstr>MSc_L_Alap!Nyomtatási_terület</vt:lpstr>
      <vt:lpstr>MSc_L_Csomag.!Nyomtatási_terület</vt:lpstr>
      <vt:lpstr>'MSc_L_Nyomda-Média'!Nyomtatási_terület</vt:lpstr>
    </vt:vector>
  </TitlesOfParts>
  <Company>NYME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KIP MSc L</dc:title>
  <dc:creator>Dr. Koltai László</dc:creator>
  <cp:lastModifiedBy>Eszti</cp:lastModifiedBy>
  <cp:lastPrinted>2010-10-05T11:26:40Z</cp:lastPrinted>
  <dcterms:created xsi:type="dcterms:W3CDTF">2006-05-30T09:11:24Z</dcterms:created>
  <dcterms:modified xsi:type="dcterms:W3CDTF">2020-11-02T08:49:21Z</dcterms:modified>
</cp:coreProperties>
</file>