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 tabRatio="889" activeTab="3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</sheets>
  <definedNames>
    <definedName name="_xlnm._FilterDatabase" localSheetId="3" hidden="1">'Divattermék technológia'!#REF!</definedName>
    <definedName name="_xlnm._FilterDatabase" localSheetId="0" hidden="1">'KIP BSc E ALAP L'!$A$5:$AS$51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L'!$A$1:$AS$76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6" l="1"/>
  <c r="D35" i="39"/>
  <c r="D13" i="45" l="1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3" i="36"/>
  <c r="F33" i="36"/>
  <c r="F42" i="36"/>
  <c r="E42" i="36"/>
  <c r="E38" i="36"/>
  <c r="F37" i="36"/>
  <c r="E37" i="36"/>
  <c r="F30" i="36"/>
  <c r="E30" i="36"/>
  <c r="F29" i="36"/>
  <c r="F32" i="36"/>
  <c r="F34" i="36"/>
  <c r="E29" i="36"/>
  <c r="E34" i="36"/>
  <c r="E15" i="39"/>
  <c r="E15" i="45"/>
  <c r="E15" i="46"/>
  <c r="E33" i="46"/>
  <c r="AI27" i="46"/>
  <c r="AG27" i="46"/>
  <c r="AF27" i="46"/>
  <c r="AE27" i="46"/>
  <c r="AD27" i="46"/>
  <c r="AB27" i="46"/>
  <c r="AA27" i="46"/>
  <c r="Z27" i="46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11" i="46"/>
  <c r="AK36" i="46" s="1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3" i="36"/>
  <c r="F44" i="36"/>
  <c r="Z29" i="39"/>
  <c r="AI29" i="39"/>
  <c r="AG29" i="39"/>
  <c r="AF29" i="39"/>
  <c r="AE29" i="39"/>
  <c r="AD29" i="39"/>
  <c r="AB29" i="39"/>
  <c r="AA29" i="39"/>
  <c r="F25" i="36"/>
  <c r="E25" i="36"/>
  <c r="E13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D12" i="39"/>
  <c r="E12" i="39"/>
  <c r="D13" i="39"/>
  <c r="E13" i="39"/>
  <c r="D14" i="39"/>
  <c r="E14" i="39"/>
  <c r="D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E23" i="39"/>
  <c r="D24" i="39"/>
  <c r="D25" i="39"/>
  <c r="E25" i="39"/>
  <c r="D26" i="39"/>
  <c r="E26" i="39"/>
  <c r="D27" i="39"/>
  <c r="E27" i="39"/>
  <c r="D28" i="39"/>
  <c r="E28" i="39"/>
  <c r="E29" i="39"/>
  <c r="E35" i="39"/>
  <c r="F50" i="36"/>
  <c r="F46" i="36"/>
  <c r="F47" i="36"/>
  <c r="F48" i="36"/>
  <c r="F51" i="36"/>
  <c r="E50" i="36"/>
  <c r="E48" i="36"/>
  <c r="F39" i="36"/>
  <c r="E39" i="36"/>
  <c r="F41" i="36"/>
  <c r="E41" i="36"/>
  <c r="F40" i="36"/>
  <c r="E40" i="36"/>
  <c r="E44" i="36"/>
  <c r="E43" i="36"/>
  <c r="F36" i="36"/>
  <c r="E36" i="36"/>
  <c r="E47" i="36"/>
  <c r="E46" i="36"/>
  <c r="E51" i="36"/>
  <c r="AN54" i="36"/>
  <c r="AN53" i="36"/>
  <c r="AI54" i="36"/>
  <c r="AI53" i="36"/>
  <c r="AD54" i="36"/>
  <c r="AD53" i="36"/>
  <c r="Y54" i="36"/>
  <c r="Y53" i="36"/>
  <c r="T54" i="36"/>
  <c r="T53" i="36"/>
  <c r="J54" i="36"/>
  <c r="J53" i="36"/>
  <c r="O54" i="36"/>
  <c r="O53" i="36"/>
  <c r="F21" i="36"/>
  <c r="F22" i="36"/>
  <c r="F23" i="36"/>
  <c r="F24" i="36"/>
  <c r="F26" i="36"/>
  <c r="E21" i="36"/>
  <c r="E22" i="36"/>
  <c r="E23" i="36"/>
  <c r="E24" i="36"/>
  <c r="E26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AO27" i="36"/>
  <c r="AM27" i="36"/>
  <c r="AL27" i="36"/>
  <c r="AK27" i="36"/>
  <c r="AJ27" i="36"/>
  <c r="AH27" i="36"/>
  <c r="AG27" i="36"/>
  <c r="AF27" i="36"/>
  <c r="AE27" i="36"/>
  <c r="AC27" i="36"/>
  <c r="AB27" i="36"/>
  <c r="AA27" i="36"/>
  <c r="AA9" i="36"/>
  <c r="AA20" i="36"/>
  <c r="Z27" i="36"/>
  <c r="X27" i="36"/>
  <c r="W27" i="36"/>
  <c r="V27" i="36"/>
  <c r="U27" i="36"/>
  <c r="S27" i="36"/>
  <c r="R27" i="36"/>
  <c r="Q27" i="36"/>
  <c r="P27" i="36"/>
  <c r="N27" i="36"/>
  <c r="M27" i="36"/>
  <c r="L27" i="36"/>
  <c r="K27" i="36"/>
  <c r="I27" i="36"/>
  <c r="H27" i="36"/>
  <c r="G27" i="36"/>
  <c r="AO20" i="36"/>
  <c r="AM20" i="36"/>
  <c r="AL20" i="36"/>
  <c r="AK20" i="36"/>
  <c r="AJ20" i="36"/>
  <c r="AH20" i="36"/>
  <c r="AG20" i="36"/>
  <c r="AF20" i="36"/>
  <c r="AC20" i="36"/>
  <c r="AB20" i="36"/>
  <c r="X20" i="36"/>
  <c r="W20" i="36"/>
  <c r="W9" i="36"/>
  <c r="V20" i="36"/>
  <c r="U20" i="36"/>
  <c r="S20" i="36"/>
  <c r="R20" i="36"/>
  <c r="R9" i="36"/>
  <c r="Q20" i="36"/>
  <c r="P20" i="36"/>
  <c r="N20" i="36"/>
  <c r="M20" i="36"/>
  <c r="L20" i="36"/>
  <c r="K20" i="36"/>
  <c r="I20" i="36"/>
  <c r="H20" i="36"/>
  <c r="H9" i="36"/>
  <c r="G20" i="36"/>
  <c r="E10" i="36"/>
  <c r="AO9" i="36"/>
  <c r="AM9" i="36"/>
  <c r="AL9" i="36"/>
  <c r="AK9" i="36"/>
  <c r="AJ9" i="36"/>
  <c r="AH9" i="36"/>
  <c r="AG9" i="36"/>
  <c r="AF9" i="36"/>
  <c r="AE9" i="36"/>
  <c r="AC9" i="36"/>
  <c r="AB9" i="36"/>
  <c r="Z9" i="36"/>
  <c r="X9" i="36"/>
  <c r="V9" i="36"/>
  <c r="U9" i="36"/>
  <c r="S9" i="36"/>
  <c r="Q9" i="36"/>
  <c r="P9" i="36"/>
  <c r="N9" i="36"/>
  <c r="M9" i="36"/>
  <c r="L9" i="36"/>
  <c r="K9" i="36"/>
  <c r="I9" i="36"/>
  <c r="I52" i="36" s="1"/>
  <c r="G9" i="36"/>
  <c r="Z20" i="36"/>
  <c r="Z52" i="36"/>
  <c r="Y34" i="46" s="1"/>
  <c r="AE20" i="36"/>
  <c r="AJ52" i="36" l="1"/>
  <c r="AO52" i="36"/>
  <c r="AN36" i="45" s="1"/>
  <c r="M52" i="36"/>
  <c r="U52" i="36"/>
  <c r="T36" i="45" s="1"/>
  <c r="L52" i="36"/>
  <c r="G52" i="36"/>
  <c r="S52" i="36"/>
  <c r="AK52" i="36"/>
  <c r="AL57" i="36" s="1"/>
  <c r="E11" i="46"/>
  <c r="I41" i="45"/>
  <c r="I39" i="46"/>
  <c r="I41" i="39"/>
  <c r="X41" i="39"/>
  <c r="X39" i="46"/>
  <c r="X41" i="45"/>
  <c r="AH41" i="39"/>
  <c r="AH39" i="46"/>
  <c r="AH41" i="45"/>
  <c r="AH52" i="36"/>
  <c r="N40" i="39"/>
  <c r="N38" i="46"/>
  <c r="N40" i="45"/>
  <c r="S40" i="45"/>
  <c r="S38" i="46"/>
  <c r="S40" i="39"/>
  <c r="AC38" i="46"/>
  <c r="AC40" i="45"/>
  <c r="AC40" i="39"/>
  <c r="AM40" i="39"/>
  <c r="AM38" i="46"/>
  <c r="AM40" i="45"/>
  <c r="N41" i="45"/>
  <c r="N41" i="39"/>
  <c r="N39" i="46"/>
  <c r="S41" i="45"/>
  <c r="S39" i="46"/>
  <c r="S41" i="39"/>
  <c r="AC39" i="46"/>
  <c r="AC41" i="45"/>
  <c r="AC41" i="39"/>
  <c r="AM39" i="46"/>
  <c r="AM41" i="45"/>
  <c r="AM41" i="39"/>
  <c r="D11" i="46"/>
  <c r="D27" i="46"/>
  <c r="Q52" i="36"/>
  <c r="I40" i="45"/>
  <c r="I40" i="39"/>
  <c r="I38" i="46"/>
  <c r="X38" i="46"/>
  <c r="X40" i="39"/>
  <c r="X40" i="45"/>
  <c r="AH40" i="39"/>
  <c r="AH40" i="45"/>
  <c r="AH38" i="46"/>
  <c r="E28" i="36"/>
  <c r="AK38" i="45"/>
  <c r="D11" i="45"/>
  <c r="X52" i="36"/>
  <c r="F9" i="36"/>
  <c r="D11" i="39"/>
  <c r="R52" i="36"/>
  <c r="AF52" i="36"/>
  <c r="AG57" i="36" s="1"/>
  <c r="K52" i="36"/>
  <c r="J36" i="39" s="1"/>
  <c r="P52" i="36"/>
  <c r="O36" i="45" s="1"/>
  <c r="AG52" i="36"/>
  <c r="AA52" i="36"/>
  <c r="E9" i="36"/>
  <c r="V52" i="36"/>
  <c r="W57" i="36" s="1"/>
  <c r="AB52" i="36"/>
  <c r="AM52" i="36"/>
  <c r="E35" i="36"/>
  <c r="F28" i="36"/>
  <c r="N52" i="36"/>
  <c r="L56" i="36" s="1"/>
  <c r="E20" i="36"/>
  <c r="F20" i="36"/>
  <c r="AC52" i="36"/>
  <c r="E45" i="36"/>
  <c r="AK38" i="39"/>
  <c r="D29" i="39"/>
  <c r="AE52" i="36"/>
  <c r="AD34" i="46" s="1"/>
  <c r="AL52" i="36"/>
  <c r="H52" i="36"/>
  <c r="G56" i="36" s="1"/>
  <c r="G38" i="39" s="1"/>
  <c r="W52" i="36"/>
  <c r="V56" i="36" s="1"/>
  <c r="F35" i="36"/>
  <c r="F45" i="36"/>
  <c r="E11" i="39"/>
  <c r="E11" i="45"/>
  <c r="D29" i="45"/>
  <c r="O36" i="39"/>
  <c r="H57" i="36"/>
  <c r="M57" i="36"/>
  <c r="AI34" i="46"/>
  <c r="AI36" i="45"/>
  <c r="AI36" i="39"/>
  <c r="G38" i="45"/>
  <c r="G36" i="46"/>
  <c r="AB57" i="36"/>
  <c r="AN34" i="46"/>
  <c r="AN36" i="39"/>
  <c r="Y36" i="39"/>
  <c r="Y36" i="45"/>
  <c r="R57" i="36"/>
  <c r="J36" i="45" l="1"/>
  <c r="T36" i="39"/>
  <c r="T34" i="46"/>
  <c r="H55" i="36"/>
  <c r="G37" i="39" s="1"/>
  <c r="J34" i="46"/>
  <c r="O34" i="46"/>
  <c r="F27" i="36"/>
  <c r="AL55" i="36"/>
  <c r="AK35" i="46" s="1"/>
  <c r="AB55" i="36"/>
  <c r="AA37" i="45" s="1"/>
  <c r="AG55" i="36"/>
  <c r="AF37" i="45" s="1"/>
  <c r="R55" i="36"/>
  <c r="Q37" i="39" s="1"/>
  <c r="M55" i="36"/>
  <c r="L37" i="39" s="1"/>
  <c r="L36" i="46"/>
  <c r="L38" i="45"/>
  <c r="L38" i="39"/>
  <c r="Q35" i="46"/>
  <c r="Q56" i="36"/>
  <c r="Q38" i="39" s="1"/>
  <c r="W55" i="36"/>
  <c r="E27" i="36"/>
  <c r="E52" i="36" s="1"/>
  <c r="AD36" i="39"/>
  <c r="AO36" i="39" s="1"/>
  <c r="AD36" i="45"/>
  <c r="E36" i="45" s="1"/>
  <c r="F52" i="36"/>
  <c r="AG56" i="36"/>
  <c r="AB56" i="36"/>
  <c r="AA38" i="45" s="1"/>
  <c r="AA35" i="46"/>
  <c r="AA37" i="39"/>
  <c r="E36" i="39"/>
  <c r="V38" i="45"/>
  <c r="V36" i="46"/>
  <c r="V38" i="39"/>
  <c r="AK37" i="45"/>
  <c r="G35" i="46"/>
  <c r="G37" i="45"/>
  <c r="AF37" i="39"/>
  <c r="E34" i="46"/>
  <c r="AO34" i="46"/>
  <c r="L35" i="46" l="1"/>
  <c r="L37" i="45"/>
  <c r="AF35" i="46"/>
  <c r="AK37" i="39"/>
  <c r="Q37" i="45"/>
  <c r="V35" i="46"/>
  <c r="V37" i="45"/>
  <c r="D37" i="45" s="1"/>
  <c r="V37" i="39"/>
  <c r="Q38" i="45"/>
  <c r="Q36" i="46"/>
  <c r="AF38" i="45"/>
  <c r="AF36" i="46"/>
  <c r="AF38" i="39"/>
  <c r="AA36" i="46"/>
  <c r="AA38" i="39"/>
  <c r="D34" i="46"/>
  <c r="D36" i="39" l="1"/>
  <c r="D35" i="46"/>
  <c r="D36" i="45"/>
  <c r="D37" i="39"/>
  <c r="D38" i="39"/>
  <c r="D39" i="39" s="1"/>
  <c r="D38" i="45"/>
  <c r="D39" i="45" s="1"/>
  <c r="D36" i="46"/>
  <c r="D37" i="46" s="1"/>
</calcChain>
</file>

<file path=xl/sharedStrings.xml><?xml version="1.0" encoding="utf-8"?>
<sst xmlns="http://schemas.openxmlformats.org/spreadsheetml/2006/main" count="821" uniqueCount="327">
  <si>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</si>
  <si>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</si>
  <si>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</si>
  <si>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</si>
  <si>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</si>
  <si>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</si>
  <si>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</si>
  <si>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</si>
  <si>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</si>
  <si>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</si>
  <si>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</si>
  <si>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</si>
  <si>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</si>
  <si>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</si>
  <si>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</si>
  <si>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</si>
  <si>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</si>
  <si>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</si>
  <si>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</si>
  <si>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</si>
  <si>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</si>
  <si>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</si>
  <si>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</si>
  <si>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</si>
  <si>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</si>
  <si>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</si>
  <si>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</si>
  <si>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</si>
  <si>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</si>
  <si>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</si>
  <si>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</si>
  <si>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</si>
  <si>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</si>
  <si>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</si>
  <si>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</si>
  <si>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</si>
  <si>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</si>
  <si>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</si>
  <si>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</si>
  <si>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</si>
  <si>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</si>
  <si>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</si>
  <si>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</si>
  <si>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</si>
  <si>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</si>
  <si>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</si>
  <si>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</si>
  <si>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</si>
  <si>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</si>
  <si>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</si>
  <si>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</si>
  <si>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</si>
  <si>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</si>
  <si>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</si>
  <si>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</si>
  <si>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</si>
  <si>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</si>
  <si>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</si>
  <si>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</si>
  <si>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</si>
  <si>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</si>
  <si>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</si>
  <si>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</si>
  <si>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</si>
  <si>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</si>
  <si>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</si>
  <si>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</si>
  <si>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</si>
  <si>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</si>
  <si>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</si>
  <si>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</si>
  <si>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</si>
  <si>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</si>
  <si>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</si>
  <si>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</si>
  <si>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</si>
  <si>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</si>
  <si>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</si>
  <si>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</si>
  <si>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</si>
  <si>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</si>
  <si>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</si>
  <si>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</si>
  <si>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</si>
  <si>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</si>
  <si>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</si>
  <si>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</si>
  <si>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</si>
  <si>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</si>
  <si>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</si>
  <si>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</si>
  <si>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</si>
  <si>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</si>
  <si>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</si>
  <si>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</si>
  <si>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</si>
  <si>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</si>
  <si>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</si>
  <si>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</si>
  <si>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</si>
  <si>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</si>
  <si>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</si>
  <si>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</si>
  <si>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</si>
  <si>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</si>
  <si>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</si>
  <si>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</si>
  <si>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</si>
  <si>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</si>
  <si>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</si>
  <si>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</si>
  <si>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</si>
  <si>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</si>
  <si>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</si>
  <si>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</si>
  <si>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</si>
  <si>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</si>
  <si>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</si>
  <si>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</si>
  <si>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</si>
  <si>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</si>
  <si>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</si>
  <si>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</si>
  <si>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</si>
  <si>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</si>
  <si>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</si>
  <si>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</si>
  <si>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</si>
  <si>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</si>
  <si>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</si>
  <si>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</si>
  <si>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</si>
  <si>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</si>
  <si>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</si>
  <si>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</si>
  <si>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</si>
  <si>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</si>
  <si>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</si>
  <si>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</si>
  <si>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</si>
  <si>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</si>
  <si>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</si>
  <si>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</si>
  <si>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</si>
  <si>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</si>
  <si>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</si>
  <si>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</si>
  <si>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</si>
  <si>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 xml:space="preserve">Projektmenedzsment 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</si>
  <si>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</si>
  <si>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</si>
  <si>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</si>
  <si>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</si>
  <si>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</si>
  <si>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</si>
  <si>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</si>
  <si>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</si>
  <si>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</si>
  <si>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</si>
  <si>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</si>
  <si>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</si>
  <si>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</si>
  <si>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</si>
  <si>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</si>
  <si>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</si>
  <si>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</si>
  <si>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</si>
  <si>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</si>
  <si>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</si>
  <si>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</si>
  <si>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</si>
  <si>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</si>
  <si>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</si>
  <si>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</si>
  <si>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</si>
  <si>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</si>
  <si>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</si>
  <si>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</si>
  <si>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</si>
  <si>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</si>
  <si>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</si>
  <si>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</si>
  <si>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</si>
  <si>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</si>
  <si>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</si>
  <si>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</si>
  <si>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</si>
  <si>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</si>
  <si>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</si>
  <si>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</si>
  <si>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</si>
  <si>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</si>
  <si>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</si>
  <si>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féléves órszám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</si>
  <si>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</si>
  <si>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</si>
  <si>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</si>
  <si>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Gregász Tibor</t>
  </si>
  <si>
    <t>óraszám</t>
  </si>
  <si>
    <t>félves</t>
  </si>
  <si>
    <t>Tervezéselmélet                                   (online3)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</si>
  <si>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</si>
  <si>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</si>
  <si>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</si>
  <si>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</si>
  <si>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</si>
  <si>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</si>
  <si>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</si>
  <si>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</si>
  <si>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>2. Nyomdaipari–, csomagolás– és papíripari technológia</t>
  </si>
  <si>
    <t>RMGSZ1LBNE</t>
  </si>
  <si>
    <t>RTETE1SBLE</t>
  </si>
  <si>
    <t>RTWIT1SBLE</t>
  </si>
  <si>
    <t>RTWIT2SBLE</t>
  </si>
  <si>
    <t>RTESK1SBLE</t>
  </si>
  <si>
    <t>RTWAA1SBLE</t>
  </si>
  <si>
    <t>RTWCC1SBLE</t>
  </si>
  <si>
    <t>RTWCC2SBLE</t>
  </si>
  <si>
    <t>RTWST1SBLE</t>
  </si>
  <si>
    <t>RTWST2SBLE</t>
  </si>
  <si>
    <t>RTWST3SBLE</t>
  </si>
  <si>
    <t>RTWTK1SBLE</t>
  </si>
  <si>
    <t>RTWTK2SBLE</t>
  </si>
  <si>
    <t>RTWTK3SBLE</t>
  </si>
  <si>
    <t>RTETS1SBLE</t>
  </si>
  <si>
    <t>RTWMT1SBLE</t>
  </si>
  <si>
    <t>RTWMT2SBLE</t>
  </si>
  <si>
    <t>RTWTM1SBLE</t>
  </si>
  <si>
    <t>RMXAM1SBLE</t>
  </si>
  <si>
    <t>RKXFI1SBLE</t>
  </si>
  <si>
    <t>RMXKE1SBLE</t>
  </si>
  <si>
    <t>RMXEN1SBLE</t>
  </si>
  <si>
    <t>RKEKT1SBLE</t>
  </si>
  <si>
    <t>RMXKG1SBLE</t>
  </si>
  <si>
    <t>RKEMR1SBLE</t>
  </si>
  <si>
    <t>RMXAT1SBLE</t>
  </si>
  <si>
    <t>RKXFI2SBLE</t>
  </si>
  <si>
    <t>RMEIN1SBLE</t>
  </si>
  <si>
    <t>RMXKE2SBLE</t>
  </si>
  <si>
    <t>RMXKG2SBLE</t>
  </si>
  <si>
    <t>RMXAT2SBLE</t>
  </si>
  <si>
    <t>RMXFO1SBLE</t>
  </si>
  <si>
    <t>RMXIR1SBLE</t>
  </si>
  <si>
    <t>RMXKM1SBLE</t>
  </si>
  <si>
    <t>RKXME1SBLE</t>
  </si>
  <si>
    <t>RKXME2SBLE</t>
  </si>
  <si>
    <t>RKEGS1SBLE</t>
  </si>
  <si>
    <t>RMXIR2SBLE</t>
  </si>
  <si>
    <t>RTXMK1SBLE</t>
  </si>
  <si>
    <t>RMXSS1SBLE</t>
  </si>
  <si>
    <t>RMXTC1SBLE</t>
  </si>
  <si>
    <t>RMXLO1SBLE</t>
  </si>
  <si>
    <t>RMEPR1SBLE</t>
  </si>
  <si>
    <t>RMPPM1SBLE</t>
  </si>
  <si>
    <t>RMWNG1SBLE</t>
  </si>
  <si>
    <t>RMWNA1SBLE</t>
  </si>
  <si>
    <t>RMWNA2SBLE</t>
  </si>
  <si>
    <t>RMWNA3SBLE</t>
  </si>
  <si>
    <t>RMWNT1SBLE</t>
  </si>
  <si>
    <t>RMWNT2SBLE</t>
  </si>
  <si>
    <t>RMWNT3SBLE</t>
  </si>
  <si>
    <t>RMWCP1SBLE</t>
  </si>
  <si>
    <t>RMWCP2SBLE</t>
  </si>
  <si>
    <t>RMWCP3SBLE</t>
  </si>
  <si>
    <t>RMWCK2SBLE</t>
  </si>
  <si>
    <t>RMWCA1SBLE</t>
  </si>
  <si>
    <t>RMWCA2SBLE</t>
  </si>
  <si>
    <t>RMWMM1SBLE</t>
  </si>
  <si>
    <t>RMWMS1SBLE</t>
  </si>
  <si>
    <t>RMWMS2SBLE</t>
  </si>
  <si>
    <t>RMWEM1SBLE</t>
  </si>
  <si>
    <t>RMWKD2SBLE</t>
  </si>
  <si>
    <t>RMWKD3SBLE</t>
  </si>
  <si>
    <t>RMWIR1SBLE</t>
  </si>
  <si>
    <t>RMWBR1SBLE</t>
  </si>
  <si>
    <t>RMWBR2SBLE</t>
  </si>
  <si>
    <t>RMWRK1SBLE</t>
  </si>
  <si>
    <t>RMWRK2SBLE</t>
  </si>
  <si>
    <t>RMESE1SBLE</t>
  </si>
  <si>
    <t>RMESE2SBLE</t>
  </si>
  <si>
    <t>RMWSF1SBLE</t>
  </si>
  <si>
    <t>RMWSF2SBLE</t>
  </si>
  <si>
    <t>RMWKD1SBLE</t>
  </si>
  <si>
    <t>RTXEN2SBLE</t>
  </si>
  <si>
    <t>Könnyűipari mérnök szak Székelyudvarhely</t>
  </si>
  <si>
    <t>RKXMA1SBLE, aláírás</t>
  </si>
  <si>
    <t>Dr. habil Koltai László</t>
  </si>
  <si>
    <t>RKXMA2ZBLE</t>
  </si>
  <si>
    <t>RKXEL1ZBLE</t>
  </si>
  <si>
    <t>RMXVG1ZBLE</t>
  </si>
  <si>
    <t>Vállalkozás gazdaságtan (blended)</t>
  </si>
  <si>
    <t>RMXIN2ZBLE</t>
  </si>
  <si>
    <t>RKEMR1ZBLE</t>
  </si>
  <si>
    <t>Műszaki rajz és dokumentáció (blended)</t>
  </si>
  <si>
    <t>Munkavédelem (blended)</t>
  </si>
  <si>
    <t>RKEBT1ZBLE</t>
  </si>
  <si>
    <t>RKESV1ZBLE</t>
  </si>
  <si>
    <t>RTETE1ZBLE</t>
  </si>
  <si>
    <t>RMXME1ZBLE</t>
  </si>
  <si>
    <t>RMXFO2ZBLE</t>
  </si>
  <si>
    <t>RMWTV1ZBLE</t>
  </si>
  <si>
    <t>RMECK1ZBLE</t>
  </si>
  <si>
    <t>RMWSF3ZBLE</t>
  </si>
  <si>
    <t>RTWIT1ZBLE</t>
  </si>
  <si>
    <t xml:space="preserve">Összes féléves óra </t>
  </si>
  <si>
    <t>RMDSNZBLE</t>
  </si>
  <si>
    <t>RMDSQZBLE</t>
  </si>
  <si>
    <t>RTDSDKZBLE</t>
  </si>
  <si>
    <t>Elfogadta az RKK tanácsa 2019. június 13-án.</t>
  </si>
  <si>
    <t>Érvényes 2019. szeptemberétől</t>
  </si>
  <si>
    <t>határozat száma: RKK-KT-LXX/73/2019</t>
  </si>
  <si>
    <t>szakfelelős: Dr. habil Koltai László</t>
  </si>
  <si>
    <t>felelőse: Dr. habil Koltai László</t>
  </si>
  <si>
    <t>felelőse: Dr. Oroszlány Gabriella</t>
  </si>
  <si>
    <t>RMELG1ZBLE</t>
  </si>
  <si>
    <t>RKXMA1SBLE</t>
  </si>
  <si>
    <t>Nyomda-, papír- és csomagolóipari anyagismeret I. (blended)</t>
  </si>
  <si>
    <t>Folyamatok szabályozásának eszközei I. (blended)</t>
  </si>
  <si>
    <t xml:space="preserve">1. Folyamatszervezés és  Technológiaelmélet </t>
  </si>
  <si>
    <t>2. Szakmai technológiák és Ipari technológiák gépei</t>
  </si>
  <si>
    <t>1. Folyamatszervezés és Technológiaelmélet</t>
  </si>
  <si>
    <t xml:space="preserve">1. Folyamatszervezés és Technológiaelmélet </t>
  </si>
  <si>
    <t>Érvényes 2021. szeptember 1-től</t>
  </si>
  <si>
    <t>2. Korszerű döntés-előkészítő eszközök, folyamatok szabályozásának eszközei</t>
  </si>
  <si>
    <t>Elfogadta az RKK tanácsa 2021. június 8-án</t>
  </si>
  <si>
    <t>határozat száma: RKK-KT-LXXVII/111/2021</t>
  </si>
  <si>
    <t>Elfogadta az RKK tanácsa 2021. június 8-án.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</si>
</sst>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49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25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27" borderId="0" xfId="0" applyFont="1" applyFill="1" applyAlignment="1">
      <alignment vertical="center"/>
    </xf>
    <xf numFmtId="0" fontId="2" fillId="25" borderId="34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78" xfId="42" applyFont="1" applyFill="1" applyBorder="1" applyAlignment="1">
      <alignment horizontal="center" vertical="center" wrapText="1"/>
    </xf>
    <xf numFmtId="0" fontId="39" fillId="0" borderId="76" xfId="42" applyFont="1" applyFill="1" applyBorder="1" applyAlignment="1">
      <alignment horizontal="center" wrapText="1"/>
    </xf>
    <xf numFmtId="0" fontId="39" fillId="0" borderId="74" xfId="42" applyFont="1" applyFill="1" applyBorder="1" applyAlignment="1">
      <alignment horizontal="center" wrapText="1"/>
    </xf>
    <xf numFmtId="0" fontId="39" fillId="0" borderId="77" xfId="42" applyFont="1" applyFill="1" applyBorder="1" applyAlignment="1">
      <alignment horizontal="center" wrapText="1"/>
    </xf>
    <xf numFmtId="0" fontId="39" fillId="0" borderId="59" xfId="42" applyFont="1" applyBorder="1" applyAlignment="1">
      <alignment horizontal="left" wrapText="1"/>
    </xf>
    <xf numFmtId="0" fontId="38" fillId="0" borderId="24" xfId="42" applyFont="1" applyBorder="1" applyAlignment="1">
      <alignment horizontal="center" wrapText="1"/>
    </xf>
    <xf numFmtId="0" fontId="38" fillId="0" borderId="27" xfId="42" applyFont="1" applyFill="1" applyBorder="1" applyAlignment="1">
      <alignment horizont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0" borderId="42" xfId="42" applyFont="1" applyFill="1" applyBorder="1" applyAlignment="1">
      <alignment horizontal="center" vertical="center" wrapText="1"/>
    </xf>
    <xf numFmtId="0" fontId="39" fillId="24" borderId="59" xfId="42" applyFont="1" applyFill="1" applyBorder="1" applyAlignment="1">
      <alignment horizontal="left" wrapText="1"/>
    </xf>
    <xf numFmtId="0" fontId="39" fillId="24" borderId="24" xfId="42" applyFont="1" applyFill="1" applyBorder="1" applyAlignment="1">
      <alignment horizontal="left" wrapText="1"/>
    </xf>
    <xf numFmtId="0" fontId="39" fillId="24" borderId="27" xfId="42" applyFont="1" applyFill="1" applyBorder="1" applyAlignment="1">
      <alignment horizontal="left" wrapText="1"/>
    </xf>
    <xf numFmtId="0" fontId="39" fillId="24" borderId="23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center" wrapText="1"/>
    </xf>
    <xf numFmtId="0" fontId="39" fillId="24" borderId="26" xfId="42" applyFont="1" applyFill="1" applyBorder="1" applyAlignment="1">
      <alignment horizontal="center" wrapText="1"/>
    </xf>
    <xf numFmtId="0" fontId="39" fillId="24" borderId="24" xfId="42" applyFont="1" applyFill="1" applyBorder="1" applyAlignment="1">
      <alignment horizontal="center" wrapText="1"/>
    </xf>
    <xf numFmtId="0" fontId="39" fillId="24" borderId="60" xfId="42" applyFont="1" applyFill="1" applyBorder="1" applyAlignment="1">
      <alignment horizontal="center" wrapText="1"/>
    </xf>
    <xf numFmtId="0" fontId="39" fillId="0" borderId="24" xfId="42" applyFont="1" applyBorder="1" applyAlignment="1">
      <alignment horizontal="left" wrapText="1"/>
    </xf>
    <xf numFmtId="0" fontId="39" fillId="0" borderId="27" xfId="42" applyFont="1" applyFill="1" applyBorder="1" applyAlignment="1">
      <alignment horizontal="left" wrapText="1"/>
    </xf>
    <xf numFmtId="0" fontId="39" fillId="0" borderId="23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left" wrapText="1"/>
    </xf>
    <xf numFmtId="0" fontId="39" fillId="0" borderId="24" xfId="42" applyFont="1" applyFill="1" applyBorder="1" applyAlignment="1">
      <alignment horizontal="left" wrapText="1"/>
    </xf>
    <xf numFmtId="0" fontId="39" fillId="0" borderId="60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center" wrapText="1"/>
    </xf>
    <xf numFmtId="0" fontId="39" fillId="0" borderId="24" xfId="42" applyFont="1" applyFill="1" applyBorder="1" applyAlignment="1">
      <alignment horizontal="center" wrapText="1"/>
    </xf>
    <xf numFmtId="0" fontId="39" fillId="0" borderId="61" xfId="42" applyFont="1" applyBorder="1" applyAlignment="1">
      <alignment horizontal="left" wrapText="1"/>
    </xf>
    <xf numFmtId="0" fontId="39" fillId="0" borderId="55" xfId="42" applyFont="1" applyBorder="1" applyAlignment="1">
      <alignment horizontal="left" wrapText="1"/>
    </xf>
    <xf numFmtId="0" fontId="39" fillId="0" borderId="62" xfId="42" applyFont="1" applyFill="1" applyBorder="1" applyAlignment="1">
      <alignment horizontal="left" wrapText="1"/>
    </xf>
    <xf numFmtId="0" fontId="39" fillId="0" borderId="56" xfId="42" applyFont="1" applyFill="1" applyBorder="1" applyAlignment="1">
      <alignment horizontal="left" wrapText="1"/>
    </xf>
    <xf numFmtId="0" fontId="39" fillId="0" borderId="5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left" wrapText="1"/>
    </xf>
    <xf numFmtId="0" fontId="39" fillId="0" borderId="55" xfId="42" applyFont="1" applyFill="1" applyBorder="1" applyAlignment="1">
      <alignment horizontal="left" wrapText="1"/>
    </xf>
    <xf numFmtId="0" fontId="39" fillId="0" borderId="6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center" wrapText="1"/>
    </xf>
    <xf numFmtId="0" fontId="39" fillId="0" borderId="55" xfId="42" applyFont="1" applyFill="1" applyBorder="1" applyAlignment="1">
      <alignment horizontal="center" wrapText="1"/>
    </xf>
    <xf numFmtId="0" fontId="39" fillId="0" borderId="64" xfId="42" applyFont="1" applyBorder="1" applyAlignment="1">
      <alignment horizontal="left" wrapText="1"/>
    </xf>
    <xf numFmtId="0" fontId="39" fillId="0" borderId="65" xfId="42" applyFont="1" applyBorder="1" applyAlignment="1">
      <alignment horizontal="left" wrapText="1"/>
    </xf>
    <xf numFmtId="0" fontId="38" fillId="0" borderId="66" xfId="42" applyFont="1" applyFill="1" applyBorder="1" applyAlignment="1">
      <alignment horizontal="left" wrapText="1"/>
    </xf>
    <xf numFmtId="0" fontId="39" fillId="0" borderId="67" xfId="42" applyFont="1" applyFill="1" applyBorder="1" applyAlignment="1">
      <alignment horizontal="left" wrapText="1"/>
    </xf>
    <xf numFmtId="0" fontId="38" fillId="0" borderId="79" xfId="42" applyFont="1" applyFill="1" applyBorder="1" applyAlignment="1">
      <alignment horizontal="center" wrapText="1"/>
    </xf>
    <xf numFmtId="0" fontId="39" fillId="0" borderId="68" xfId="42" applyFont="1" applyFill="1" applyBorder="1" applyAlignment="1">
      <alignment horizontal="left" wrapText="1"/>
    </xf>
    <xf numFmtId="0" fontId="39" fillId="0" borderId="65" xfId="42" applyFont="1" applyFill="1" applyBorder="1" applyAlignment="1">
      <alignment horizontal="left" wrapText="1"/>
    </xf>
    <xf numFmtId="0" fontId="38" fillId="0" borderId="69" xfId="42" applyFont="1" applyFill="1" applyBorder="1" applyAlignment="1">
      <alignment horizontal="center" wrapText="1"/>
    </xf>
    <xf numFmtId="0" fontId="39" fillId="0" borderId="68" xfId="42" applyFont="1" applyFill="1" applyBorder="1" applyAlignment="1">
      <alignment horizontal="center" wrapText="1"/>
    </xf>
    <xf numFmtId="0" fontId="39" fillId="0" borderId="65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7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24" borderId="84" xfId="0" applyFont="1" applyFill="1" applyBorder="1" applyAlignment="1">
      <alignment horizontal="center" vertical="center"/>
    </xf>
    <xf numFmtId="0" fontId="5" fillId="24" borderId="91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27" borderId="24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27" borderId="27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27" borderId="26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1" fillId="0" borderId="50" xfId="0" applyFont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0" fillId="27" borderId="23" xfId="0" applyNumberFormat="1" applyFont="1" applyFill="1" applyBorder="1" applyAlignment="1">
      <alignment horizontal="center" vertical="center"/>
    </xf>
    <xf numFmtId="1" fontId="12" fillId="27" borderId="25" xfId="0" applyNumberFormat="1" applyFont="1" applyFill="1" applyBorder="1" applyAlignment="1">
      <alignment horizontal="center" vertical="center"/>
    </xf>
    <xf numFmtId="1" fontId="10" fillId="27" borderId="25" xfId="0" applyNumberFormat="1" applyFont="1" applyFill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2" fillId="0" borderId="80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" fontId="17" fillId="0" borderId="84" xfId="0" applyNumberFormat="1" applyFont="1" applyFill="1" applyBorder="1" applyAlignment="1">
      <alignment horizontal="center" vertical="center"/>
    </xf>
    <xf numFmtId="1" fontId="18" fillId="0" borderId="92" xfId="0" applyNumberFormat="1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1" fontId="18" fillId="0" borderId="85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27" borderId="57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/>
    </xf>
    <xf numFmtId="0" fontId="5" fillId="27" borderId="96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0" fillId="0" borderId="96" xfId="0" applyFont="1" applyBorder="1" applyAlignment="1">
      <alignment horizontal="center" vertical="center"/>
    </xf>
    <xf numFmtId="0" fontId="11" fillId="24" borderId="97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9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" fontId="10" fillId="0" borderId="102" xfId="0" applyNumberFormat="1" applyFont="1" applyFill="1" applyBorder="1" applyAlignment="1">
      <alignment horizontal="center" vertical="center"/>
    </xf>
    <xf numFmtId="1" fontId="10" fillId="0" borderId="9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49" fontId="5" fillId="24" borderId="91" xfId="0" applyNumberFormat="1" applyFont="1" applyFill="1" applyBorder="1" applyAlignment="1">
      <alignment horizontal="right" vertical="center"/>
    </xf>
    <xf numFmtId="1" fontId="5" fillId="24" borderId="91" xfId="0" applyNumberFormat="1" applyFont="1" applyFill="1" applyBorder="1" applyAlignment="1">
      <alignment horizontal="center" vertical="center"/>
    </xf>
    <xf numFmtId="1" fontId="11" fillId="24" borderId="92" xfId="0" applyNumberFormat="1" applyFont="1" applyFill="1" applyBorder="1" applyAlignment="1">
      <alignment horizontal="center" vertical="center"/>
    </xf>
    <xf numFmtId="1" fontId="5" fillId="24" borderId="84" xfId="0" applyNumberFormat="1" applyFont="1" applyFill="1" applyBorder="1" applyAlignment="1">
      <alignment horizontal="center" vertical="center"/>
    </xf>
    <xf numFmtId="1" fontId="11" fillId="24" borderId="85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Border="1" applyAlignment="1">
      <alignment horizontal="right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2" fillId="0" borderId="103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1" fontId="5" fillId="28" borderId="84" xfId="0" applyNumberFormat="1" applyFont="1" applyFill="1" applyBorder="1" applyAlignment="1">
      <alignment horizontal="center" vertical="center"/>
    </xf>
    <xf numFmtId="1" fontId="11" fillId="28" borderId="92" xfId="0" applyNumberFormat="1" applyFont="1" applyFill="1" applyBorder="1" applyAlignment="1">
      <alignment horizontal="center" vertical="center"/>
    </xf>
    <xf numFmtId="1" fontId="5" fillId="28" borderId="91" xfId="0" applyNumberFormat="1" applyFont="1" applyFill="1" applyBorder="1" applyAlignment="1">
      <alignment horizontal="center" vertical="center"/>
    </xf>
    <xf numFmtId="1" fontId="11" fillId="28" borderId="85" xfId="0" applyNumberFormat="1" applyFont="1" applyFill="1" applyBorder="1" applyAlignment="1">
      <alignment horizontal="center" vertical="center"/>
    </xf>
    <xf numFmtId="1" fontId="5" fillId="28" borderId="84" xfId="0" applyNumberFormat="1" applyFont="1" applyFill="1" applyBorder="1" applyAlignment="1">
      <alignment vertical="center"/>
    </xf>
    <xf numFmtId="1" fontId="5" fillId="28" borderId="91" xfId="0" applyNumberFormat="1" applyFont="1" applyFill="1" applyBorder="1" applyAlignment="1">
      <alignment vertical="center"/>
    </xf>
    <xf numFmtId="1" fontId="11" fillId="28" borderId="84" xfId="0" applyNumberFormat="1" applyFont="1" applyFill="1" applyBorder="1" applyAlignment="1">
      <alignment horizontal="center" vertical="center"/>
    </xf>
    <xf numFmtId="1" fontId="10" fillId="27" borderId="102" xfId="0" applyNumberFormat="1" applyFont="1" applyFill="1" applyBorder="1" applyAlignment="1">
      <alignment horizontal="center" vertical="center"/>
    </xf>
    <xf numFmtId="1" fontId="12" fillId="27" borderId="95" xfId="0" applyNumberFormat="1" applyFont="1" applyFill="1" applyBorder="1" applyAlignment="1">
      <alignment horizontal="center" vertical="center"/>
    </xf>
    <xf numFmtId="1" fontId="10" fillId="27" borderId="41" xfId="0" applyNumberFormat="1" applyFont="1" applyFill="1" applyBorder="1" applyAlignment="1">
      <alignment horizontal="center" vertical="center"/>
    </xf>
    <xf numFmtId="1" fontId="10" fillId="27" borderId="38" xfId="0" applyNumberFormat="1" applyFont="1" applyFill="1" applyBorder="1" applyAlignment="1">
      <alignment horizontal="center" vertical="center"/>
    </xf>
    <xf numFmtId="1" fontId="12" fillId="27" borderId="42" xfId="0" applyNumberFormat="1" applyFont="1" applyFill="1" applyBorder="1" applyAlignment="1">
      <alignment horizontal="center" vertical="center"/>
    </xf>
    <xf numFmtId="1" fontId="10" fillId="27" borderId="42" xfId="0" applyNumberFormat="1" applyFont="1" applyFill="1" applyBorder="1" applyAlignment="1">
      <alignment horizontal="center" vertical="center"/>
    </xf>
    <xf numFmtId="1" fontId="12" fillId="28" borderId="84" xfId="0" applyNumberFormat="1" applyFont="1" applyFill="1" applyBorder="1" applyAlignment="1">
      <alignment horizontal="center" vertical="center"/>
    </xf>
    <xf numFmtId="1" fontId="12" fillId="28" borderId="92" xfId="0" applyNumberFormat="1" applyFont="1" applyFill="1" applyBorder="1" applyAlignment="1">
      <alignment horizontal="center" vertical="center"/>
    </xf>
    <xf numFmtId="1" fontId="10" fillId="27" borderId="54" xfId="0" applyNumberFormat="1" applyFont="1" applyFill="1" applyBorder="1" applyAlignment="1">
      <alignment horizontal="center" vertical="center"/>
    </xf>
    <xf numFmtId="1" fontId="12" fillId="27" borderId="62" xfId="0" applyNumberFormat="1" applyFont="1" applyFill="1" applyBorder="1" applyAlignment="1">
      <alignment horizontal="center" vertical="center"/>
    </xf>
    <xf numFmtId="1" fontId="10" fillId="27" borderId="56" xfId="0" applyNumberFormat="1" applyFont="1" applyFill="1" applyBorder="1" applyAlignment="1">
      <alignment horizontal="center" vertical="center"/>
    </xf>
    <xf numFmtId="1" fontId="10" fillId="27" borderId="55" xfId="0" applyNumberFormat="1" applyFont="1" applyFill="1" applyBorder="1" applyAlignment="1">
      <alignment horizontal="center" vertical="center"/>
    </xf>
    <xf numFmtId="1" fontId="12" fillId="27" borderId="103" xfId="0" applyNumberFormat="1" applyFont="1" applyFill="1" applyBorder="1" applyAlignment="1">
      <alignment horizontal="center" vertical="center"/>
    </xf>
    <xf numFmtId="1" fontId="10" fillId="28" borderId="84" xfId="0" applyNumberFormat="1" applyFont="1" applyFill="1" applyBorder="1" applyAlignment="1">
      <alignment horizontal="center" vertical="center"/>
    </xf>
    <xf numFmtId="1" fontId="10" fillId="28" borderId="91" xfId="0" applyNumberFormat="1" applyFont="1" applyFill="1" applyBorder="1" applyAlignment="1">
      <alignment horizontal="center" vertical="center"/>
    </xf>
    <xf numFmtId="1" fontId="12" fillId="28" borderId="85" xfId="0" applyNumberFormat="1" applyFont="1" applyFill="1" applyBorder="1" applyAlignment="1">
      <alignment horizontal="center" vertical="center"/>
    </xf>
    <xf numFmtId="49" fontId="5" fillId="28" borderId="85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4" xfId="0" applyFont="1" applyFill="1" applyBorder="1"/>
    <xf numFmtId="0" fontId="0" fillId="27" borderId="24" xfId="0" applyFont="1" applyFill="1" applyBorder="1"/>
    <xf numFmtId="0" fontId="8" fillId="27" borderId="24" xfId="0" applyFont="1" applyFill="1" applyBorder="1" applyAlignment="1">
      <alignment horizontal="left" vertical="center"/>
    </xf>
    <xf numFmtId="0" fontId="9" fillId="27" borderId="28" xfId="0" applyFont="1" applyFill="1" applyBorder="1" applyAlignment="1">
      <alignment horizontal="center" vertical="center"/>
    </xf>
    <xf numFmtId="0" fontId="9" fillId="27" borderId="97" xfId="0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horizontal="center" vertical="center"/>
    </xf>
    <xf numFmtId="0" fontId="11" fillId="27" borderId="86" xfId="0" applyFont="1" applyFill="1" applyBorder="1" applyAlignment="1">
      <alignment horizontal="center" vertical="center"/>
    </xf>
    <xf numFmtId="0" fontId="11" fillId="27" borderId="39" xfId="0" applyFont="1" applyFill="1" applyBorder="1" applyAlignment="1">
      <alignment horizontal="center" vertical="center"/>
    </xf>
    <xf numFmtId="0" fontId="9" fillId="27" borderId="8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27" borderId="2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8" fillId="27" borderId="88" xfId="0" applyFont="1" applyFill="1" applyBorder="1" applyAlignment="1" applyProtection="1">
      <alignment vertical="center"/>
      <protection locked="0"/>
    </xf>
    <xf numFmtId="0" fontId="10" fillId="0" borderId="88" xfId="0" applyFont="1" applyFill="1" applyBorder="1" applyAlignment="1" applyProtection="1">
      <alignment vertical="center"/>
      <protection locked="0"/>
    </xf>
    <xf numFmtId="0" fontId="10" fillId="0" borderId="8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2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center" vertical="center"/>
    </xf>
    <xf numFmtId="0" fontId="6" fillId="29" borderId="23" xfId="0" applyFont="1" applyFill="1" applyBorder="1" applyAlignment="1">
      <alignment horizontal="center" vertical="center"/>
    </xf>
    <xf numFmtId="49" fontId="6" fillId="29" borderId="24" xfId="0" applyNumberFormat="1" applyFont="1" applyFill="1" applyBorder="1" applyAlignment="1">
      <alignment horizontal="left" vertical="center"/>
    </xf>
    <xf numFmtId="0" fontId="6" fillId="29" borderId="24" xfId="0" applyFont="1" applyFill="1" applyBorder="1" applyAlignment="1">
      <alignment vertical="center" wrapText="1"/>
    </xf>
    <xf numFmtId="0" fontId="8" fillId="29" borderId="24" xfId="0" applyFont="1" applyFill="1" applyBorder="1" applyAlignment="1">
      <alignment horizontal="center" vertical="center"/>
    </xf>
    <xf numFmtId="0" fontId="11" fillId="29" borderId="24" xfId="0" applyFont="1" applyFill="1" applyBorder="1" applyAlignment="1">
      <alignment horizontal="center" vertical="center"/>
    </xf>
    <xf numFmtId="0" fontId="6" fillId="29" borderId="24" xfId="0" applyFont="1" applyFill="1" applyBorder="1" applyAlignment="1">
      <alignment horizontal="center" vertical="center"/>
    </xf>
    <xf numFmtId="0" fontId="15" fillId="29" borderId="24" xfId="0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/>
    </xf>
    <xf numFmtId="0" fontId="6" fillId="24" borderId="24" xfId="0" applyFont="1" applyFill="1" applyBorder="1" applyAlignment="1">
      <alignment horizontal="right" vertical="center" wrapText="1"/>
    </xf>
    <xf numFmtId="1" fontId="5" fillId="24" borderId="24" xfId="0" applyNumberFormat="1" applyFont="1" applyFill="1" applyBorder="1" applyAlignment="1">
      <alignment horizontal="center" vertical="center"/>
    </xf>
    <xf numFmtId="1" fontId="11" fillId="24" borderId="24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vertical="center"/>
    </xf>
    <xf numFmtId="1" fontId="11" fillId="24" borderId="104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 wrapText="1"/>
    </xf>
    <xf numFmtId="1" fontId="6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right" vertical="center"/>
    </xf>
    <xf numFmtId="1" fontId="15" fillId="0" borderId="2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 textRotation="90"/>
    </xf>
    <xf numFmtId="49" fontId="6" fillId="0" borderId="52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right" vertical="center"/>
    </xf>
    <xf numFmtId="0" fontId="14" fillId="0" borderId="53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center" vertical="center"/>
    </xf>
    <xf numFmtId="0" fontId="4" fillId="24" borderId="96" xfId="0" applyFont="1" applyFill="1" applyBorder="1" applyAlignment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7" borderId="24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/>
    </xf>
    <xf numFmtId="0" fontId="9" fillId="27" borderId="24" xfId="0" applyFont="1" applyFill="1" applyBorder="1" applyAlignment="1">
      <alignment horizontal="left" vertical="center"/>
    </xf>
    <xf numFmtId="49" fontId="9" fillId="27" borderId="24" xfId="0" applyNumberFormat="1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 wrapText="1"/>
    </xf>
    <xf numFmtId="49" fontId="9" fillId="27" borderId="24" xfId="0" applyNumberFormat="1" applyFont="1" applyFill="1" applyBorder="1" applyAlignment="1">
      <alignment horizontal="left" vertical="center"/>
    </xf>
    <xf numFmtId="1" fontId="11" fillId="24" borderId="25" xfId="0" applyNumberFormat="1" applyFont="1" applyFill="1" applyBorder="1" applyAlignment="1">
      <alignment horizontal="center" vertical="center"/>
    </xf>
    <xf numFmtId="0" fontId="9" fillId="27" borderId="23" xfId="0" applyFont="1" applyFill="1" applyBorder="1" applyAlignment="1" applyProtection="1">
      <alignment horizontal="center" vertical="center"/>
    </xf>
    <xf numFmtId="0" fontId="10" fillId="27" borderId="28" xfId="0" applyFont="1" applyFill="1" applyBorder="1" applyAlignment="1" applyProtection="1">
      <alignment horizontal="center" vertical="center"/>
    </xf>
    <xf numFmtId="0" fontId="9" fillId="27" borderId="28" xfId="0" applyFont="1" applyFill="1" applyBorder="1" applyAlignment="1" applyProtection="1">
      <alignment horizontal="center" vertical="center"/>
    </xf>
    <xf numFmtId="0" fontId="9" fillId="27" borderId="23" xfId="0" applyFont="1" applyFill="1" applyBorder="1" applyAlignment="1">
      <alignment horizontal="center" vertical="center"/>
    </xf>
    <xf numFmtId="49" fontId="9" fillId="27" borderId="23" xfId="0" applyNumberFormat="1" applyFont="1" applyFill="1" applyBorder="1" applyAlignment="1" applyProtection="1">
      <alignment horizontal="center" vertical="center"/>
    </xf>
    <xf numFmtId="0" fontId="43" fillId="27" borderId="28" xfId="0" applyFont="1" applyFill="1" applyBorder="1" applyAlignment="1" applyProtection="1">
      <alignment horizontal="center" vertical="center"/>
    </xf>
    <xf numFmtId="49" fontId="9" fillId="27" borderId="28" xfId="0" applyNumberFormat="1" applyFont="1" applyFill="1" applyBorder="1" applyAlignment="1" applyProtection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5" fillId="0" borderId="96" xfId="0" applyNumberFormat="1" applyFont="1" applyFill="1" applyBorder="1" applyAlignment="1">
      <alignment vertical="center"/>
    </xf>
    <xf numFmtId="0" fontId="4" fillId="27" borderId="98" xfId="0" applyFont="1" applyFill="1" applyBorder="1" applyAlignment="1">
      <alignment vertical="center"/>
    </xf>
    <xf numFmtId="0" fontId="4" fillId="27" borderId="36" xfId="0" applyFont="1" applyFill="1" applyBorder="1" applyAlignment="1">
      <alignment vertical="center"/>
    </xf>
    <xf numFmtId="0" fontId="4" fillId="27" borderId="97" xfId="0" applyFont="1" applyFill="1" applyBorder="1" applyAlignment="1">
      <alignment vertical="center"/>
    </xf>
    <xf numFmtId="0" fontId="8" fillId="27" borderId="88" xfId="0" applyFont="1" applyFill="1" applyBorder="1" applyAlignment="1" applyProtection="1">
      <alignment vertical="center"/>
    </xf>
    <xf numFmtId="0" fontId="10" fillId="0" borderId="88" xfId="0" applyFont="1" applyFill="1" applyBorder="1" applyAlignment="1" applyProtection="1">
      <alignment vertical="center"/>
    </xf>
    <xf numFmtId="0" fontId="10" fillId="27" borderId="88" xfId="0" applyFont="1" applyFill="1" applyBorder="1" applyAlignment="1">
      <alignment horizontal="center" vertical="center"/>
    </xf>
    <xf numFmtId="0" fontId="12" fillId="27" borderId="88" xfId="0" applyFont="1" applyFill="1" applyBorder="1" applyAlignment="1">
      <alignment horizontal="center" vertical="center"/>
    </xf>
    <xf numFmtId="0" fontId="12" fillId="27" borderId="50" xfId="0" applyFont="1" applyFill="1" applyBorder="1" applyAlignment="1">
      <alignment horizontal="center" vertical="center"/>
    </xf>
    <xf numFmtId="0" fontId="8" fillId="27" borderId="24" xfId="0" applyFont="1" applyFill="1" applyBorder="1" applyAlignment="1" applyProtection="1">
      <alignment vertical="center"/>
    </xf>
    <xf numFmtId="0" fontId="12" fillId="27" borderId="24" xfId="0" applyFont="1" applyFill="1" applyBorder="1" applyAlignment="1">
      <alignment horizontal="center" vertical="center"/>
    </xf>
    <xf numFmtId="0" fontId="12" fillId="27" borderId="25" xfId="0" applyFont="1" applyFill="1" applyBorder="1" applyAlignment="1">
      <alignment horizontal="center" vertical="center"/>
    </xf>
    <xf numFmtId="0" fontId="10" fillId="27" borderId="24" xfId="0" applyFont="1" applyFill="1" applyBorder="1" applyAlignment="1" applyProtection="1">
      <alignment horizontal="center" vertical="center"/>
      <protection locked="0"/>
    </xf>
    <xf numFmtId="0" fontId="12" fillId="27" borderId="24" xfId="0" applyFont="1" applyFill="1" applyBorder="1" applyAlignment="1" applyProtection="1">
      <alignment horizontal="center" vertical="center"/>
      <protection locked="0"/>
    </xf>
    <xf numFmtId="0" fontId="10" fillId="27" borderId="25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9" fillId="27" borderId="28" xfId="0" applyFont="1" applyFill="1" applyBorder="1" applyAlignment="1" applyProtection="1">
      <alignment horizontal="center" vertical="center"/>
      <protection locked="0"/>
    </xf>
    <xf numFmtId="49" fontId="9" fillId="27" borderId="28" xfId="0" applyNumberFormat="1" applyFont="1" applyFill="1" applyBorder="1" applyAlignment="1">
      <alignment horizontal="center" vertical="center"/>
    </xf>
    <xf numFmtId="0" fontId="17" fillId="27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vertical="center"/>
    </xf>
    <xf numFmtId="0" fontId="38" fillId="0" borderId="70" xfId="42" applyFont="1" applyFill="1" applyBorder="1" applyAlignment="1">
      <alignment horizontal="center" wrapText="1"/>
    </xf>
    <xf numFmtId="0" fontId="38" fillId="0" borderId="21" xfId="42" applyFont="1" applyFill="1" applyBorder="1" applyAlignment="1">
      <alignment horizontal="center" wrapText="1"/>
    </xf>
    <xf numFmtId="0" fontId="38" fillId="0" borderId="71" xfId="42" applyFont="1" applyFill="1" applyBorder="1" applyAlignment="1">
      <alignment horizontal="center" wrapText="1"/>
    </xf>
    <xf numFmtId="0" fontId="39" fillId="0" borderId="74" xfId="42" applyFont="1" applyFill="1" applyBorder="1" applyAlignment="1">
      <alignment horizontal="center" wrapText="1"/>
    </xf>
    <xf numFmtId="0" fontId="39" fillId="0" borderId="81" xfId="42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8" fillId="0" borderId="20" xfId="42" applyFont="1" applyFill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38" fillId="0" borderId="74" xfId="42" applyFont="1" applyBorder="1" applyAlignment="1">
      <alignment horizontal="center" wrapText="1"/>
    </xf>
    <xf numFmtId="0" fontId="38" fillId="0" borderId="75" xfId="42" applyFont="1" applyBorder="1" applyAlignment="1">
      <alignment horizontal="center" wrapText="1"/>
    </xf>
    <xf numFmtId="0" fontId="10" fillId="27" borderId="20" xfId="0" applyFont="1" applyFill="1" applyBorder="1" applyAlignment="1">
      <alignment horizontal="left" vertical="center"/>
    </xf>
    <xf numFmtId="0" fontId="10" fillId="27" borderId="22" xfId="0" applyFont="1" applyFill="1" applyBorder="1" applyAlignment="1">
      <alignment horizontal="left" vertical="center"/>
    </xf>
    <xf numFmtId="49" fontId="4" fillId="28" borderId="93" xfId="0" applyNumberFormat="1" applyFont="1" applyFill="1" applyBorder="1" applyAlignment="1">
      <alignment horizontal="left" vertical="center"/>
    </xf>
    <xf numFmtId="49" fontId="5" fillId="28" borderId="94" xfId="0" applyNumberFormat="1" applyFont="1" applyFill="1" applyBorder="1" applyAlignment="1">
      <alignment horizontal="left" vertical="center"/>
    </xf>
    <xf numFmtId="49" fontId="5" fillId="28" borderId="10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5" fillId="24" borderId="84" xfId="0" applyNumberFormat="1" applyFont="1" applyFill="1" applyBorder="1" applyAlignment="1">
      <alignment horizontal="left" vertical="center"/>
    </xf>
    <xf numFmtId="49" fontId="5" fillId="24" borderId="91" xfId="0" applyNumberFormat="1" applyFont="1" applyFill="1" applyBorder="1" applyAlignment="1">
      <alignment horizontal="left" vertical="center"/>
    </xf>
    <xf numFmtId="49" fontId="5" fillId="28" borderId="84" xfId="0" applyNumberFormat="1" applyFont="1" applyFill="1" applyBorder="1" applyAlignment="1">
      <alignment horizontal="left" vertical="center"/>
    </xf>
    <xf numFmtId="49" fontId="5" fillId="28" borderId="91" xfId="0" applyNumberFormat="1" applyFont="1" applyFill="1" applyBorder="1" applyAlignment="1">
      <alignment horizontal="left" vertical="center"/>
    </xf>
    <xf numFmtId="49" fontId="5" fillId="28" borderId="85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27" borderId="87" xfId="0" applyFont="1" applyFill="1" applyBorder="1" applyAlignment="1">
      <alignment horizontal="left" vertical="center"/>
    </xf>
    <xf numFmtId="0" fontId="10" fillId="27" borderId="50" xfId="0" applyFont="1" applyFill="1" applyBorder="1" applyAlignment="1">
      <alignment horizontal="left" vertical="center"/>
    </xf>
    <xf numFmtId="0" fontId="10" fillId="27" borderId="23" xfId="0" applyFont="1" applyFill="1" applyBorder="1" applyAlignment="1">
      <alignment horizontal="left" vertical="center"/>
    </xf>
    <xf numFmtId="0" fontId="10" fillId="27" borderId="2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27" borderId="87" xfId="0" applyFont="1" applyFill="1" applyBorder="1" applyAlignment="1">
      <alignment vertical="center"/>
    </xf>
    <xf numFmtId="0" fontId="10" fillId="27" borderId="50" xfId="0" applyFont="1" applyFill="1" applyBorder="1" applyAlignment="1">
      <alignment vertical="center"/>
    </xf>
    <xf numFmtId="0" fontId="10" fillId="27" borderId="23" xfId="0" applyFont="1" applyFill="1" applyBorder="1" applyAlignment="1">
      <alignment vertical="center"/>
    </xf>
    <xf numFmtId="0" fontId="10" fillId="27" borderId="25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27" borderId="14" xfId="0" applyFont="1" applyFill="1" applyBorder="1" applyAlignment="1">
      <alignment horizontal="left" vertical="center"/>
    </xf>
    <xf numFmtId="0" fontId="10" fillId="27" borderId="16" xfId="0" applyFont="1" applyFill="1" applyBorder="1" applyAlignment="1">
      <alignment horizontal="left" vertical="center"/>
    </xf>
    <xf numFmtId="0" fontId="10" fillId="27" borderId="17" xfId="0" applyFont="1" applyFill="1" applyBorder="1" applyAlignment="1">
      <alignment horizontal="left" vertical="center"/>
    </xf>
    <xf numFmtId="0" fontId="10" fillId="27" borderId="18" xfId="0" applyFont="1" applyFill="1" applyBorder="1" applyAlignment="1">
      <alignment horizontal="left" vertical="center"/>
    </xf>
    <xf numFmtId="0" fontId="10" fillId="27" borderId="51" xfId="0" applyFont="1" applyFill="1" applyBorder="1" applyAlignment="1">
      <alignment vertical="center"/>
    </xf>
    <xf numFmtId="0" fontId="10" fillId="27" borderId="53" xfId="0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5" fillId="24" borderId="23" xfId="0" applyNumberFormat="1" applyFont="1" applyFill="1" applyBorder="1" applyAlignment="1">
      <alignment horizontal="left" vertical="center"/>
    </xf>
    <xf numFmtId="49" fontId="5" fillId="24" borderId="24" xfId="0" applyNumberFormat="1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10" fillId="0" borderId="43" xfId="0" applyFont="1" applyBorder="1"/>
    <xf numFmtId="49" fontId="5" fillId="24" borderId="82" xfId="0" applyNumberFormat="1" applyFont="1" applyFill="1" applyBorder="1" applyAlignment="1">
      <alignment horizontal="left" vertical="center"/>
    </xf>
    <xf numFmtId="49" fontId="5" fillId="24" borderId="83" xfId="0" applyNumberFormat="1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16" fillId="25" borderId="0" xfId="0" applyFont="1" applyFill="1" applyAlignment="1">
      <alignment horizontal="left" vertical="center"/>
    </xf>
    <xf numFmtId="0" fontId="4" fillId="27" borderId="98" xfId="0" applyFont="1" applyFill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0" fontId="4" fillId="27" borderId="105" xfId="0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0" fontId="16" fillId="27" borderId="0" xfId="0" applyFont="1" applyFill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W71"/>
  <sheetViews>
    <sheetView showGridLines="0" topLeftCell="A16" zoomScale="88" zoomScaleNormal="88" zoomScaleSheetLayoutView="70" zoomScalePageLayoutView="80" workbookViewId="0">
      <selection activeCell="B10" sqref="B10"/>
    </sheetView>
  </sheetViews>
  <sheetFormatPr defaultColWidth="8.7109375" defaultRowHeight="12.75" x14ac:dyDescent="0.2"/>
  <cols>
    <col min="1" max="1" width="4.7109375" style="14" customWidth="1"/>
    <col min="2" max="2" width="16.42578125" style="6" customWidth="1"/>
    <col min="3" max="3" width="41.42578125" style="7" customWidth="1"/>
    <col min="4" max="4" width="19" style="7" customWidth="1"/>
    <col min="5" max="5" width="7" style="5" bestFit="1" customWidth="1"/>
    <col min="6" max="6" width="8.7109375" style="5" customWidth="1"/>
    <col min="7" max="7" width="5.28515625" style="5" customWidth="1"/>
    <col min="8" max="8" width="6.7109375" style="5" customWidth="1"/>
    <col min="9" max="10" width="3.42578125" style="5" customWidth="1"/>
    <col min="11" max="11" width="4.7109375" style="5" customWidth="1"/>
    <col min="12" max="12" width="6.42578125" style="5" customWidth="1"/>
    <col min="13" max="13" width="5.140625" style="5" bestFit="1" customWidth="1"/>
    <col min="14" max="15" width="3.42578125" style="5" customWidth="1"/>
    <col min="16" max="16" width="4.7109375" style="5" customWidth="1"/>
    <col min="17" max="17" width="4.42578125" style="5" customWidth="1"/>
    <col min="18" max="18" width="5.140625" style="5" bestFit="1" customWidth="1"/>
    <col min="19" max="19" width="6.28515625" style="5" customWidth="1"/>
    <col min="20" max="20" width="3.42578125" style="5" customWidth="1"/>
    <col min="21" max="21" width="4.7109375" style="5" customWidth="1"/>
    <col min="22" max="25" width="3.42578125" style="5" customWidth="1"/>
    <col min="26" max="26" width="4.7109375" style="5" customWidth="1"/>
    <col min="27" max="30" width="3.42578125" style="5" customWidth="1"/>
    <col min="31" max="31" width="4.7109375" style="5" customWidth="1"/>
    <col min="32" max="35" width="3.42578125" style="5" customWidth="1"/>
    <col min="36" max="36" width="4.7109375" style="5" customWidth="1"/>
    <col min="37" max="40" width="3.42578125" style="5" customWidth="1"/>
    <col min="41" max="41" width="4.7109375" style="5" customWidth="1"/>
    <col min="42" max="42" width="26.7109375" style="5" customWidth="1"/>
    <col min="43" max="43" width="32.28515625" style="5" customWidth="1"/>
    <col min="44" max="45" width="9.140625" style="5" hidden="1" customWidth="1"/>
    <col min="46" max="46" width="9.140625" style="5" customWidth="1"/>
    <col min="47" max="16384" width="8.7109375" style="5"/>
  </cols>
  <sheetData>
    <row r="1" spans="1:49" s="31" customFormat="1" ht="18" x14ac:dyDescent="0.2">
      <c r="A1" s="34" t="s">
        <v>81</v>
      </c>
      <c r="B1" s="35"/>
      <c r="C1" s="36"/>
      <c r="D1" s="36"/>
      <c r="K1" s="426" t="s">
        <v>144</v>
      </c>
      <c r="L1" s="426"/>
      <c r="M1" s="426"/>
      <c r="N1" s="426"/>
      <c r="O1" s="426"/>
      <c r="P1" s="426"/>
      <c r="Q1" s="42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F1" s="408" t="s">
        <v>308</v>
      </c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38"/>
    </row>
    <row r="2" spans="1:49" s="31" customFormat="1" ht="18" x14ac:dyDescent="0.2">
      <c r="A2" s="34" t="s">
        <v>73</v>
      </c>
      <c r="B2" s="35"/>
      <c r="C2" s="36"/>
      <c r="D2" s="36"/>
      <c r="N2" s="37" t="s">
        <v>191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  <c r="AD2" s="38"/>
      <c r="AE2" s="38"/>
      <c r="AF2" s="408" t="s">
        <v>310</v>
      </c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</row>
    <row r="3" spans="1:49" s="31" customFormat="1" ht="18" x14ac:dyDescent="0.2">
      <c r="A3" s="34"/>
      <c r="B3" s="35"/>
      <c r="C3" s="36"/>
      <c r="D3" s="36"/>
      <c r="N3" s="37" t="s">
        <v>284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  <c r="AD3" s="38"/>
      <c r="AE3" s="38"/>
      <c r="AF3" s="409" t="s">
        <v>309</v>
      </c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5"/>
      <c r="AV3" s="5"/>
      <c r="AW3" s="5"/>
    </row>
    <row r="4" spans="1:49" ht="18" customHeight="1" x14ac:dyDescent="0.2">
      <c r="J4" s="427" t="s">
        <v>311</v>
      </c>
      <c r="K4" s="427"/>
      <c r="L4" s="427"/>
      <c r="M4" s="427"/>
      <c r="N4" s="427"/>
      <c r="O4" s="427"/>
      <c r="P4" s="427"/>
      <c r="Q4" s="427"/>
      <c r="R4" s="427"/>
      <c r="S4" s="427"/>
      <c r="AF4" s="31"/>
      <c r="AQ4" s="38"/>
    </row>
    <row r="5" spans="1:49" ht="25.5" customHeight="1" thickBot="1" x14ac:dyDescent="0.25">
      <c r="A5" s="410" t="s">
        <v>20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</row>
    <row r="6" spans="1:49" s="24" customFormat="1" ht="20.25" customHeight="1" thickBot="1" x14ac:dyDescent="0.25">
      <c r="A6" s="227"/>
      <c r="B6" s="420" t="s">
        <v>18</v>
      </c>
      <c r="C6" s="225" t="s">
        <v>1</v>
      </c>
      <c r="D6" s="414" t="s">
        <v>193</v>
      </c>
      <c r="E6" s="415"/>
      <c r="F6" s="428" t="s">
        <v>68</v>
      </c>
      <c r="G6" s="423" t="s">
        <v>0</v>
      </c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5"/>
      <c r="AP6" s="412" t="s">
        <v>23</v>
      </c>
      <c r="AQ6" s="76"/>
    </row>
    <row r="7" spans="1:49" s="24" customFormat="1" ht="20.25" customHeight="1" x14ac:dyDescent="0.2">
      <c r="A7" s="228"/>
      <c r="B7" s="421"/>
      <c r="C7" s="226"/>
      <c r="D7" s="416"/>
      <c r="E7" s="417"/>
      <c r="F7" s="429"/>
      <c r="G7" s="186"/>
      <c r="H7" s="187"/>
      <c r="I7" s="187" t="s">
        <v>2</v>
      </c>
      <c r="J7" s="187"/>
      <c r="K7" s="188"/>
      <c r="L7" s="186"/>
      <c r="M7" s="187"/>
      <c r="N7" s="187" t="s">
        <v>3</v>
      </c>
      <c r="O7" s="187"/>
      <c r="P7" s="188"/>
      <c r="Q7" s="186"/>
      <c r="R7" s="187"/>
      <c r="S7" s="194" t="s">
        <v>4</v>
      </c>
      <c r="T7" s="187"/>
      <c r="U7" s="188"/>
      <c r="V7" s="186"/>
      <c r="W7" s="187"/>
      <c r="X7" s="194" t="s">
        <v>5</v>
      </c>
      <c r="Y7" s="187"/>
      <c r="Z7" s="188"/>
      <c r="AA7" s="186"/>
      <c r="AB7" s="187"/>
      <c r="AC7" s="194" t="s">
        <v>6</v>
      </c>
      <c r="AD7" s="187"/>
      <c r="AE7" s="188"/>
      <c r="AF7" s="186"/>
      <c r="AG7" s="187"/>
      <c r="AH7" s="187" t="s">
        <v>7</v>
      </c>
      <c r="AI7" s="187"/>
      <c r="AJ7" s="188"/>
      <c r="AK7" s="186"/>
      <c r="AL7" s="187"/>
      <c r="AM7" s="187" t="s">
        <v>17</v>
      </c>
      <c r="AN7" s="187"/>
      <c r="AO7" s="217"/>
      <c r="AP7" s="413"/>
      <c r="AQ7" s="76"/>
    </row>
    <row r="8" spans="1:49" s="24" customFormat="1" ht="19.5" customHeight="1" thickBot="1" x14ac:dyDescent="0.25">
      <c r="A8" s="195"/>
      <c r="B8" s="422"/>
      <c r="C8" s="196"/>
      <c r="D8" s="418"/>
      <c r="E8" s="419"/>
      <c r="F8" s="430"/>
      <c r="G8" s="195" t="s">
        <v>8</v>
      </c>
      <c r="H8" s="197" t="s">
        <v>10</v>
      </c>
      <c r="I8" s="197" t="s">
        <v>9</v>
      </c>
      <c r="J8" s="197" t="s">
        <v>11</v>
      </c>
      <c r="K8" s="198" t="s">
        <v>12</v>
      </c>
      <c r="L8" s="195" t="s">
        <v>8</v>
      </c>
      <c r="M8" s="197" t="s">
        <v>10</v>
      </c>
      <c r="N8" s="197" t="s">
        <v>9</v>
      </c>
      <c r="O8" s="197" t="s">
        <v>11</v>
      </c>
      <c r="P8" s="198" t="s">
        <v>12</v>
      </c>
      <c r="Q8" s="195" t="s">
        <v>8</v>
      </c>
      <c r="R8" s="197" t="s">
        <v>10</v>
      </c>
      <c r="S8" s="197" t="s">
        <v>9</v>
      </c>
      <c r="T8" s="197" t="s">
        <v>11</v>
      </c>
      <c r="U8" s="198" t="s">
        <v>12</v>
      </c>
      <c r="V8" s="195" t="s">
        <v>8</v>
      </c>
      <c r="W8" s="197" t="s">
        <v>10</v>
      </c>
      <c r="X8" s="197" t="s">
        <v>9</v>
      </c>
      <c r="Y8" s="197" t="s">
        <v>11</v>
      </c>
      <c r="Z8" s="198" t="s">
        <v>12</v>
      </c>
      <c r="AA8" s="195" t="s">
        <v>8</v>
      </c>
      <c r="AB8" s="197" t="s">
        <v>10</v>
      </c>
      <c r="AC8" s="197" t="s">
        <v>9</v>
      </c>
      <c r="AD8" s="197" t="s">
        <v>11</v>
      </c>
      <c r="AE8" s="198" t="s">
        <v>12</v>
      </c>
      <c r="AF8" s="195" t="s">
        <v>8</v>
      </c>
      <c r="AG8" s="197" t="s">
        <v>10</v>
      </c>
      <c r="AH8" s="197" t="s">
        <v>9</v>
      </c>
      <c r="AI8" s="197" t="s">
        <v>11</v>
      </c>
      <c r="AJ8" s="198" t="s">
        <v>12</v>
      </c>
      <c r="AK8" s="195" t="s">
        <v>8</v>
      </c>
      <c r="AL8" s="197" t="s">
        <v>10</v>
      </c>
      <c r="AM8" s="197" t="s">
        <v>9</v>
      </c>
      <c r="AN8" s="197" t="s">
        <v>11</v>
      </c>
      <c r="AO8" s="218" t="s">
        <v>12</v>
      </c>
      <c r="AP8" s="219" t="s">
        <v>18</v>
      </c>
      <c r="AQ8" s="76"/>
    </row>
    <row r="9" spans="1:49" s="24" customFormat="1" ht="18.75" customHeight="1" thickBot="1" x14ac:dyDescent="0.25">
      <c r="A9" s="431" t="s">
        <v>171</v>
      </c>
      <c r="B9" s="432"/>
      <c r="C9" s="432"/>
      <c r="D9" s="235" t="s">
        <v>77</v>
      </c>
      <c r="E9" s="236">
        <f>SUM(E10:E19)</f>
        <v>132</v>
      </c>
      <c r="F9" s="237">
        <f>SUM(F10:F19)</f>
        <v>41</v>
      </c>
      <c r="G9" s="238">
        <f>SUM(G10:G19)</f>
        <v>32</v>
      </c>
      <c r="H9" s="236">
        <f>SUM(H10:H19)</f>
        <v>16</v>
      </c>
      <c r="I9" s="236">
        <f>SUM(I10:I19)</f>
        <v>8</v>
      </c>
      <c r="J9" s="236"/>
      <c r="K9" s="239">
        <f>SUM(K10:K19)</f>
        <v>17</v>
      </c>
      <c r="L9" s="238">
        <f>SUM(L10:L19)</f>
        <v>24</v>
      </c>
      <c r="M9" s="236">
        <f>SUM(M10:M19)</f>
        <v>24</v>
      </c>
      <c r="N9" s="236">
        <f>SUM(N10:N19)</f>
        <v>8</v>
      </c>
      <c r="O9" s="236"/>
      <c r="P9" s="239">
        <f>SUM(P10:P19)</f>
        <v>17</v>
      </c>
      <c r="Q9" s="238">
        <f>SUM(Q10:Q19)</f>
        <v>12</v>
      </c>
      <c r="R9" s="236">
        <f>SUM(R10:R19)</f>
        <v>8</v>
      </c>
      <c r="S9" s="236">
        <f>SUM(S10:S19)</f>
        <v>0</v>
      </c>
      <c r="T9" s="236"/>
      <c r="U9" s="239">
        <f>SUM(U10:U19)</f>
        <v>7</v>
      </c>
      <c r="V9" s="238">
        <f>SUM(V10:V19)</f>
        <v>0</v>
      </c>
      <c r="W9" s="236">
        <f>SUM(W10:W19)</f>
        <v>0</v>
      </c>
      <c r="X9" s="236">
        <f>SUM(X10:X19)</f>
        <v>0</v>
      </c>
      <c r="Y9" s="236"/>
      <c r="Z9" s="239">
        <f>SUM(Z10:Z19)</f>
        <v>0</v>
      </c>
      <c r="AA9" s="238">
        <f>SUM(AA10:AA19)</f>
        <v>0</v>
      </c>
      <c r="AB9" s="236">
        <f>SUM(AB10:AB19)</f>
        <v>0</v>
      </c>
      <c r="AC9" s="236">
        <f>SUM(AC10:AC19)</f>
        <v>0</v>
      </c>
      <c r="AD9" s="236"/>
      <c r="AE9" s="239">
        <f>SUM(AE10:AE19)</f>
        <v>0</v>
      </c>
      <c r="AF9" s="238">
        <f>SUM(AF10:AF19)</f>
        <v>0</v>
      </c>
      <c r="AG9" s="236">
        <f>SUM(AG10:AG19)</f>
        <v>0</v>
      </c>
      <c r="AH9" s="236">
        <f>SUM(AH10:AH19)</f>
        <v>0</v>
      </c>
      <c r="AI9" s="236"/>
      <c r="AJ9" s="239">
        <f>SUM(AJ10:AJ19)</f>
        <v>0</v>
      </c>
      <c r="AK9" s="238">
        <f>SUM(AK10:AK19)</f>
        <v>0</v>
      </c>
      <c r="AL9" s="236">
        <f>SUM(AL10:AL19)</f>
        <v>0</v>
      </c>
      <c r="AM9" s="236">
        <f>SUM(AM10:AM19)</f>
        <v>0</v>
      </c>
      <c r="AN9" s="236"/>
      <c r="AO9" s="239">
        <f>SUM(AO10:AO19)</f>
        <v>0</v>
      </c>
      <c r="AP9" s="220"/>
      <c r="AQ9" s="76"/>
    </row>
    <row r="10" spans="1:49" s="24" customFormat="1" ht="15" customHeight="1" x14ac:dyDescent="0.2">
      <c r="A10" s="224" t="s">
        <v>2</v>
      </c>
      <c r="B10" s="278" t="s">
        <v>315</v>
      </c>
      <c r="C10" s="450" t="s">
        <v>60</v>
      </c>
      <c r="D10" s="451"/>
      <c r="E10" s="229">
        <f>SUM(G10,H10,I10,L10,M10,N10,Q10,R10,S10,V10,W10,X10,AA10,AB10,AC10,AF10,AG10,AH10,AK10,AL10,AM10)</f>
        <v>24</v>
      </c>
      <c r="F10" s="230">
        <f>SUM(K10,P10,U10,Z10,AE10,AJ10,AO10)</f>
        <v>6</v>
      </c>
      <c r="G10" s="231">
        <v>12</v>
      </c>
      <c r="H10" s="232">
        <v>12</v>
      </c>
      <c r="I10" s="232">
        <v>0</v>
      </c>
      <c r="J10" s="232" t="s">
        <v>13</v>
      </c>
      <c r="K10" s="233">
        <v>6</v>
      </c>
      <c r="L10" s="231"/>
      <c r="M10" s="232"/>
      <c r="N10" s="232"/>
      <c r="O10" s="232"/>
      <c r="P10" s="233"/>
      <c r="Q10" s="231"/>
      <c r="R10" s="232"/>
      <c r="S10" s="232"/>
      <c r="T10" s="232"/>
      <c r="U10" s="233"/>
      <c r="V10" s="231"/>
      <c r="W10" s="232"/>
      <c r="X10" s="232"/>
      <c r="Y10" s="232"/>
      <c r="Z10" s="233"/>
      <c r="AA10" s="231"/>
      <c r="AB10" s="232"/>
      <c r="AC10" s="232"/>
      <c r="AD10" s="232"/>
      <c r="AE10" s="233"/>
      <c r="AF10" s="231"/>
      <c r="AG10" s="232"/>
      <c r="AH10" s="232"/>
      <c r="AI10" s="232"/>
      <c r="AJ10" s="233"/>
      <c r="AK10" s="231"/>
      <c r="AL10" s="232"/>
      <c r="AM10" s="232"/>
      <c r="AN10" s="232"/>
      <c r="AO10" s="234"/>
      <c r="AP10" s="223" t="s">
        <v>192</v>
      </c>
      <c r="AQ10" s="76"/>
    </row>
    <row r="11" spans="1:49" s="24" customFormat="1" ht="15" customHeight="1" x14ac:dyDescent="0.2">
      <c r="A11" s="212" t="s">
        <v>3</v>
      </c>
      <c r="B11" s="278" t="s">
        <v>287</v>
      </c>
      <c r="C11" s="448" t="s">
        <v>61</v>
      </c>
      <c r="D11" s="449"/>
      <c r="E11" s="183">
        <f t="shared" ref="E11:E18" si="0">SUM(G11,H11,I11,L11,M11,N11,Q11,R11,S11,V11,W11,X11,AA11,AB11,AC11,AF11,AG11,AH11,AK11,AL11,AM11)</f>
        <v>20</v>
      </c>
      <c r="F11" s="180">
        <f t="shared" ref="F11:F18" si="1">SUM(K11,P11,U11,Z11,AE11,AJ11,AO11)</f>
        <v>6</v>
      </c>
      <c r="G11" s="189"/>
      <c r="H11" s="178"/>
      <c r="I11" s="178"/>
      <c r="J11" s="178"/>
      <c r="K11" s="190"/>
      <c r="L11" s="189">
        <v>8</v>
      </c>
      <c r="M11" s="178">
        <v>12</v>
      </c>
      <c r="N11" s="178">
        <v>0</v>
      </c>
      <c r="O11" s="178" t="s">
        <v>13</v>
      </c>
      <c r="P11" s="190">
        <v>6</v>
      </c>
      <c r="Q11" s="189"/>
      <c r="R11" s="178"/>
      <c r="S11" s="178"/>
      <c r="T11" s="178"/>
      <c r="U11" s="190"/>
      <c r="V11" s="189"/>
      <c r="W11" s="178"/>
      <c r="X11" s="178"/>
      <c r="Y11" s="178"/>
      <c r="Z11" s="190"/>
      <c r="AA11" s="189"/>
      <c r="AB11" s="178"/>
      <c r="AC11" s="178"/>
      <c r="AD11" s="178"/>
      <c r="AE11" s="190"/>
      <c r="AF11" s="189"/>
      <c r="AG11" s="178"/>
      <c r="AH11" s="178"/>
      <c r="AI11" s="178"/>
      <c r="AJ11" s="190"/>
      <c r="AK11" s="189"/>
      <c r="AL11" s="178"/>
      <c r="AM11" s="178"/>
      <c r="AN11" s="178"/>
      <c r="AO11" s="181"/>
      <c r="AP11" s="281" t="s">
        <v>285</v>
      </c>
      <c r="AQ11" s="76"/>
    </row>
    <row r="12" spans="1:49" s="24" customFormat="1" ht="15" customHeight="1" x14ac:dyDescent="0.2">
      <c r="A12" s="212" t="s">
        <v>4</v>
      </c>
      <c r="B12" s="278" t="s">
        <v>230</v>
      </c>
      <c r="C12" s="448" t="s">
        <v>145</v>
      </c>
      <c r="D12" s="449"/>
      <c r="E12" s="183">
        <f t="shared" si="0"/>
        <v>16</v>
      </c>
      <c r="F12" s="180">
        <f t="shared" si="1"/>
        <v>5</v>
      </c>
      <c r="G12" s="189">
        <v>8</v>
      </c>
      <c r="H12" s="178">
        <v>0</v>
      </c>
      <c r="I12" s="178">
        <v>8</v>
      </c>
      <c r="J12" s="178" t="s">
        <v>13</v>
      </c>
      <c r="K12" s="190">
        <v>5</v>
      </c>
      <c r="L12" s="189"/>
      <c r="M12" s="178"/>
      <c r="N12" s="178"/>
      <c r="O12" s="178"/>
      <c r="P12" s="190"/>
      <c r="Q12" s="189"/>
      <c r="R12" s="178"/>
      <c r="S12" s="178"/>
      <c r="T12" s="178"/>
      <c r="U12" s="190"/>
      <c r="V12" s="189"/>
      <c r="W12" s="178"/>
      <c r="X12" s="178"/>
      <c r="Y12" s="178"/>
      <c r="Z12" s="190"/>
      <c r="AA12" s="189"/>
      <c r="AB12" s="178"/>
      <c r="AC12" s="178"/>
      <c r="AD12" s="178"/>
      <c r="AE12" s="190"/>
      <c r="AF12" s="189"/>
      <c r="AG12" s="178"/>
      <c r="AH12" s="178"/>
      <c r="AI12" s="178"/>
      <c r="AJ12" s="190"/>
      <c r="AK12" s="189"/>
      <c r="AL12" s="178"/>
      <c r="AM12" s="178"/>
      <c r="AN12" s="178"/>
      <c r="AO12" s="181"/>
      <c r="AP12" s="223" t="s">
        <v>192</v>
      </c>
      <c r="AQ12" s="76"/>
    </row>
    <row r="13" spans="1:49" s="24" customFormat="1" ht="15" customHeight="1" x14ac:dyDescent="0.2">
      <c r="A13" s="212" t="s">
        <v>5</v>
      </c>
      <c r="B13" s="278" t="s">
        <v>238</v>
      </c>
      <c r="C13" s="448" t="s">
        <v>146</v>
      </c>
      <c r="D13" s="449"/>
      <c r="E13" s="183">
        <f t="shared" si="0"/>
        <v>16</v>
      </c>
      <c r="F13" s="180">
        <f t="shared" si="1"/>
        <v>5</v>
      </c>
      <c r="G13" s="189"/>
      <c r="H13" s="178"/>
      <c r="I13" s="178"/>
      <c r="J13" s="178"/>
      <c r="K13" s="190"/>
      <c r="L13" s="189">
        <v>8</v>
      </c>
      <c r="M13" s="178">
        <v>0</v>
      </c>
      <c r="N13" s="178">
        <v>8</v>
      </c>
      <c r="O13" s="178" t="s">
        <v>13</v>
      </c>
      <c r="P13" s="190">
        <v>5</v>
      </c>
      <c r="Q13" s="189"/>
      <c r="R13" s="178"/>
      <c r="S13" s="178"/>
      <c r="T13" s="178"/>
      <c r="U13" s="190"/>
      <c r="V13" s="189"/>
      <c r="W13" s="178"/>
      <c r="X13" s="178"/>
      <c r="Y13" s="178"/>
      <c r="Z13" s="190"/>
      <c r="AA13" s="189"/>
      <c r="AB13" s="178"/>
      <c r="AC13" s="178"/>
      <c r="AD13" s="178"/>
      <c r="AE13" s="190"/>
      <c r="AF13" s="189"/>
      <c r="AG13" s="178"/>
      <c r="AH13" s="178"/>
      <c r="AI13" s="178"/>
      <c r="AJ13" s="190"/>
      <c r="AK13" s="189"/>
      <c r="AL13" s="178"/>
      <c r="AM13" s="178"/>
      <c r="AN13" s="178"/>
      <c r="AO13" s="181"/>
      <c r="AP13" s="281" t="s">
        <v>230</v>
      </c>
      <c r="AQ13" s="76"/>
    </row>
    <row r="14" spans="1:49" s="24" customFormat="1" ht="15" customHeight="1" x14ac:dyDescent="0.2">
      <c r="A14" s="212" t="s">
        <v>6</v>
      </c>
      <c r="B14" s="278" t="s">
        <v>229</v>
      </c>
      <c r="C14" s="448" t="s">
        <v>62</v>
      </c>
      <c r="D14" s="449"/>
      <c r="E14" s="183">
        <f t="shared" si="0"/>
        <v>8</v>
      </c>
      <c r="F14" s="180">
        <f t="shared" si="1"/>
        <v>3</v>
      </c>
      <c r="G14" s="189">
        <v>4</v>
      </c>
      <c r="H14" s="178">
        <v>4</v>
      </c>
      <c r="I14" s="178">
        <v>0</v>
      </c>
      <c r="J14" s="178" t="s">
        <v>74</v>
      </c>
      <c r="K14" s="190">
        <v>3</v>
      </c>
      <c r="L14" s="189"/>
      <c r="M14" s="178"/>
      <c r="N14" s="178"/>
      <c r="O14" s="178"/>
      <c r="P14" s="190"/>
      <c r="Q14" s="189"/>
      <c r="R14" s="178"/>
      <c r="S14" s="178"/>
      <c r="T14" s="178"/>
      <c r="U14" s="190"/>
      <c r="V14" s="189"/>
      <c r="W14" s="178"/>
      <c r="X14" s="178"/>
      <c r="Y14" s="178"/>
      <c r="Z14" s="190"/>
      <c r="AA14" s="189"/>
      <c r="AB14" s="178"/>
      <c r="AC14" s="178"/>
      <c r="AD14" s="178"/>
      <c r="AE14" s="190"/>
      <c r="AF14" s="189"/>
      <c r="AG14" s="178"/>
      <c r="AH14" s="178"/>
      <c r="AI14" s="178"/>
      <c r="AJ14" s="190"/>
      <c r="AK14" s="189"/>
      <c r="AL14" s="178"/>
      <c r="AM14" s="178"/>
      <c r="AN14" s="178"/>
      <c r="AO14" s="181"/>
      <c r="AP14" s="282" t="s">
        <v>192</v>
      </c>
      <c r="AQ14" s="76"/>
    </row>
    <row r="15" spans="1:49" s="24" customFormat="1" ht="15" customHeight="1" x14ac:dyDescent="0.2">
      <c r="A15" s="212" t="s">
        <v>7</v>
      </c>
      <c r="B15" s="278" t="s">
        <v>236</v>
      </c>
      <c r="C15" s="448" t="s">
        <v>63</v>
      </c>
      <c r="D15" s="449"/>
      <c r="E15" s="183">
        <f t="shared" si="0"/>
        <v>8</v>
      </c>
      <c r="F15" s="180">
        <f t="shared" si="1"/>
        <v>3</v>
      </c>
      <c r="G15" s="189"/>
      <c r="H15" s="178"/>
      <c r="I15" s="178"/>
      <c r="J15" s="178"/>
      <c r="K15" s="190"/>
      <c r="L15" s="189">
        <v>4</v>
      </c>
      <c r="M15" s="178">
        <v>4</v>
      </c>
      <c r="N15" s="178">
        <v>0</v>
      </c>
      <c r="O15" s="178" t="s">
        <v>13</v>
      </c>
      <c r="P15" s="190">
        <v>3</v>
      </c>
      <c r="Q15" s="189"/>
      <c r="R15" s="178"/>
      <c r="S15" s="178"/>
      <c r="T15" s="178"/>
      <c r="U15" s="190"/>
      <c r="V15" s="189"/>
      <c r="W15" s="178"/>
      <c r="X15" s="178"/>
      <c r="Y15" s="178"/>
      <c r="Z15" s="190"/>
      <c r="AA15" s="189"/>
      <c r="AB15" s="178"/>
      <c r="AC15" s="178"/>
      <c r="AD15" s="178"/>
      <c r="AE15" s="190"/>
      <c r="AF15" s="189"/>
      <c r="AG15" s="178"/>
      <c r="AH15" s="178"/>
      <c r="AI15" s="178"/>
      <c r="AJ15" s="190"/>
      <c r="AK15" s="189"/>
      <c r="AL15" s="178"/>
      <c r="AM15" s="178"/>
      <c r="AN15" s="178"/>
      <c r="AO15" s="181"/>
      <c r="AP15" s="281" t="s">
        <v>229</v>
      </c>
      <c r="AQ15" s="76"/>
    </row>
    <row r="16" spans="1:49" s="24" customFormat="1" ht="15" customHeight="1" x14ac:dyDescent="0.2">
      <c r="A16" s="212" t="s">
        <v>17</v>
      </c>
      <c r="B16" s="278" t="s">
        <v>244</v>
      </c>
      <c r="C16" s="448" t="s">
        <v>64</v>
      </c>
      <c r="D16" s="449"/>
      <c r="E16" s="183">
        <f t="shared" si="0"/>
        <v>12</v>
      </c>
      <c r="F16" s="180">
        <f t="shared" si="1"/>
        <v>3</v>
      </c>
      <c r="G16" s="189"/>
      <c r="H16" s="178"/>
      <c r="I16" s="178"/>
      <c r="J16" s="178"/>
      <c r="K16" s="190"/>
      <c r="L16" s="189">
        <v>4</v>
      </c>
      <c r="M16" s="178">
        <v>8</v>
      </c>
      <c r="N16" s="178">
        <v>0</v>
      </c>
      <c r="O16" s="178" t="s">
        <v>74</v>
      </c>
      <c r="P16" s="190">
        <v>3</v>
      </c>
      <c r="Q16" s="189"/>
      <c r="R16" s="178"/>
      <c r="S16" s="178"/>
      <c r="T16" s="178"/>
      <c r="U16" s="190"/>
      <c r="V16" s="189"/>
      <c r="W16" s="178"/>
      <c r="X16" s="178"/>
      <c r="Y16" s="178"/>
      <c r="Z16" s="190"/>
      <c r="AA16" s="189"/>
      <c r="AB16" s="178"/>
      <c r="AC16" s="178"/>
      <c r="AD16" s="178"/>
      <c r="AE16" s="190"/>
      <c r="AF16" s="189"/>
      <c r="AG16" s="178"/>
      <c r="AH16" s="178"/>
      <c r="AI16" s="178"/>
      <c r="AJ16" s="190"/>
      <c r="AK16" s="189"/>
      <c r="AL16" s="178"/>
      <c r="AM16" s="178"/>
      <c r="AN16" s="178"/>
      <c r="AO16" s="181"/>
      <c r="AP16" s="282" t="s">
        <v>192</v>
      </c>
      <c r="AQ16" s="76"/>
    </row>
    <row r="17" spans="1:43" s="24" customFormat="1" ht="15" customHeight="1" x14ac:dyDescent="0.2">
      <c r="A17" s="212" t="s">
        <v>22</v>
      </c>
      <c r="B17" s="278" t="s">
        <v>245</v>
      </c>
      <c r="C17" s="448" t="s">
        <v>65</v>
      </c>
      <c r="D17" s="449"/>
      <c r="E17" s="183">
        <f t="shared" si="0"/>
        <v>8</v>
      </c>
      <c r="F17" s="180">
        <f t="shared" si="1"/>
        <v>3</v>
      </c>
      <c r="G17" s="189"/>
      <c r="H17" s="178"/>
      <c r="I17" s="178"/>
      <c r="J17" s="178"/>
      <c r="K17" s="190"/>
      <c r="L17" s="189"/>
      <c r="M17" s="178"/>
      <c r="N17" s="178"/>
      <c r="O17" s="178"/>
      <c r="P17" s="190"/>
      <c r="Q17" s="189">
        <v>4</v>
      </c>
      <c r="R17" s="178">
        <v>4</v>
      </c>
      <c r="S17" s="178">
        <v>0</v>
      </c>
      <c r="T17" s="178" t="s">
        <v>13</v>
      </c>
      <c r="U17" s="190">
        <v>3</v>
      </c>
      <c r="V17" s="189"/>
      <c r="W17" s="178"/>
      <c r="X17" s="178"/>
      <c r="Y17" s="178"/>
      <c r="Z17" s="190"/>
      <c r="AA17" s="189"/>
      <c r="AB17" s="178"/>
      <c r="AC17" s="178"/>
      <c r="AD17" s="178"/>
      <c r="AE17" s="190"/>
      <c r="AF17" s="189"/>
      <c r="AG17" s="178"/>
      <c r="AH17" s="178"/>
      <c r="AI17" s="178"/>
      <c r="AJ17" s="190"/>
      <c r="AK17" s="189"/>
      <c r="AL17" s="178"/>
      <c r="AM17" s="178"/>
      <c r="AN17" s="178"/>
      <c r="AO17" s="181"/>
      <c r="AP17" s="281" t="s">
        <v>244</v>
      </c>
      <c r="AQ17" s="76"/>
    </row>
    <row r="18" spans="1:43" s="71" customFormat="1" ht="15" customHeight="1" x14ac:dyDescent="0.2">
      <c r="A18" s="212" t="s">
        <v>24</v>
      </c>
      <c r="B18" s="278" t="s">
        <v>288</v>
      </c>
      <c r="C18" s="448" t="s">
        <v>66</v>
      </c>
      <c r="D18" s="449"/>
      <c r="E18" s="183">
        <f t="shared" si="0"/>
        <v>12</v>
      </c>
      <c r="F18" s="180">
        <f t="shared" si="1"/>
        <v>4</v>
      </c>
      <c r="G18" s="189"/>
      <c r="H18" s="178"/>
      <c r="I18" s="178"/>
      <c r="J18" s="178"/>
      <c r="K18" s="190"/>
      <c r="L18" s="189"/>
      <c r="M18" s="178"/>
      <c r="N18" s="178"/>
      <c r="O18" s="178"/>
      <c r="P18" s="190"/>
      <c r="Q18" s="189">
        <v>8</v>
      </c>
      <c r="R18" s="178">
        <v>4</v>
      </c>
      <c r="S18" s="178">
        <v>0</v>
      </c>
      <c r="T18" s="178" t="s">
        <v>74</v>
      </c>
      <c r="U18" s="190">
        <v>4</v>
      </c>
      <c r="V18" s="189"/>
      <c r="W18" s="178"/>
      <c r="X18" s="178"/>
      <c r="Y18" s="178"/>
      <c r="Z18" s="190"/>
      <c r="AA18" s="189"/>
      <c r="AB18" s="178"/>
      <c r="AC18" s="178"/>
      <c r="AD18" s="178"/>
      <c r="AE18" s="190"/>
      <c r="AF18" s="189"/>
      <c r="AG18" s="178"/>
      <c r="AH18" s="178"/>
      <c r="AI18" s="178"/>
      <c r="AJ18" s="190"/>
      <c r="AK18" s="189"/>
      <c r="AL18" s="178"/>
      <c r="AM18" s="178"/>
      <c r="AN18" s="178"/>
      <c r="AO18" s="181"/>
      <c r="AP18" s="282" t="s">
        <v>192</v>
      </c>
      <c r="AQ18" s="76"/>
    </row>
    <row r="19" spans="1:43" s="24" customFormat="1" ht="15" customHeight="1" thickBot="1" x14ac:dyDescent="0.25">
      <c r="A19" s="213" t="s">
        <v>25</v>
      </c>
      <c r="B19" s="278" t="s">
        <v>232</v>
      </c>
      <c r="C19" s="436" t="s">
        <v>196</v>
      </c>
      <c r="D19" s="437"/>
      <c r="E19" s="241">
        <f>SUM(G19,H19,I19,L19,M19,N19,Q19,R19,S19,V19,W19,X19,AA19,AB19,AC19,AF19,AG19,AH19,AK19,AL19,AM19)</f>
        <v>8</v>
      </c>
      <c r="F19" s="242">
        <f>SUM(K19,P19,U19,Z19,AE19,AJ19,AO19)</f>
        <v>3</v>
      </c>
      <c r="G19" s="243">
        <v>8</v>
      </c>
      <c r="H19" s="244">
        <v>0</v>
      </c>
      <c r="I19" s="244">
        <v>0</v>
      </c>
      <c r="J19" s="244" t="s">
        <v>13</v>
      </c>
      <c r="K19" s="245">
        <v>3</v>
      </c>
      <c r="L19" s="243"/>
      <c r="M19" s="244"/>
      <c r="N19" s="244"/>
      <c r="O19" s="244"/>
      <c r="P19" s="245"/>
      <c r="Q19" s="243"/>
      <c r="R19" s="244"/>
      <c r="S19" s="244"/>
      <c r="T19" s="244"/>
      <c r="U19" s="245"/>
      <c r="V19" s="243"/>
      <c r="W19" s="244"/>
      <c r="X19" s="244"/>
      <c r="Y19" s="244"/>
      <c r="Z19" s="245"/>
      <c r="AA19" s="243"/>
      <c r="AB19" s="244"/>
      <c r="AC19" s="244"/>
      <c r="AD19" s="244"/>
      <c r="AE19" s="245"/>
      <c r="AF19" s="243"/>
      <c r="AG19" s="244"/>
      <c r="AH19" s="244"/>
      <c r="AI19" s="244"/>
      <c r="AJ19" s="245"/>
      <c r="AK19" s="243"/>
      <c r="AL19" s="244"/>
      <c r="AM19" s="244"/>
      <c r="AN19" s="244"/>
      <c r="AO19" s="246"/>
      <c r="AP19" s="282" t="s">
        <v>192</v>
      </c>
      <c r="AQ19" s="76"/>
    </row>
    <row r="20" spans="1:43" s="24" customFormat="1" ht="18.75" customHeight="1" thickBot="1" x14ac:dyDescent="0.25">
      <c r="A20" s="433" t="s">
        <v>172</v>
      </c>
      <c r="B20" s="434"/>
      <c r="C20" s="435"/>
      <c r="D20" s="240" t="s">
        <v>77</v>
      </c>
      <c r="E20" s="247">
        <f>SUM(E21:E26)</f>
        <v>56</v>
      </c>
      <c r="F20" s="248">
        <f>SUM(F21:F26)</f>
        <v>15</v>
      </c>
      <c r="G20" s="247">
        <f>SUM(G21:G26)</f>
        <v>8</v>
      </c>
      <c r="H20" s="249">
        <f>SUM(H21:H26)</f>
        <v>0</v>
      </c>
      <c r="I20" s="249">
        <f>SUM(I21:I26)</f>
        <v>0</v>
      </c>
      <c r="J20" s="249"/>
      <c r="K20" s="250">
        <f>SUM(K21:K26)</f>
        <v>2</v>
      </c>
      <c r="L20" s="251">
        <f>SUM(L21:L26)</f>
        <v>4</v>
      </c>
      <c r="M20" s="252">
        <f>SUM(M21:M26)</f>
        <v>4</v>
      </c>
      <c r="N20" s="252">
        <f>SUM(N21:N26)</f>
        <v>0</v>
      </c>
      <c r="O20" s="252"/>
      <c r="P20" s="250">
        <f>SUM(P21:P26)</f>
        <v>2</v>
      </c>
      <c r="Q20" s="247">
        <f>SUM(Q21:Q26)</f>
        <v>0</v>
      </c>
      <c r="R20" s="249">
        <f>SUM(R21:R26)</f>
        <v>0</v>
      </c>
      <c r="S20" s="249">
        <f>SUM(S21:S26)</f>
        <v>0</v>
      </c>
      <c r="T20" s="249"/>
      <c r="U20" s="250">
        <f>SUM(U21:U26)</f>
        <v>0</v>
      </c>
      <c r="V20" s="247">
        <f>SUM(V21:V26)</f>
        <v>12</v>
      </c>
      <c r="W20" s="249">
        <f>SUM(W21:W26)</f>
        <v>12</v>
      </c>
      <c r="X20" s="249">
        <f>SUM(X21:X26)</f>
        <v>0</v>
      </c>
      <c r="Y20" s="249"/>
      <c r="Z20" s="250">
        <f>SUM(Z21:Z26)</f>
        <v>6</v>
      </c>
      <c r="AA20" s="247">
        <f>SUM(AA21:AA26)</f>
        <v>4</v>
      </c>
      <c r="AB20" s="249">
        <f>SUM(AB21:AB26)</f>
        <v>4</v>
      </c>
      <c r="AC20" s="249">
        <f>SUM(AC21:AC26)</f>
        <v>0</v>
      </c>
      <c r="AD20" s="249"/>
      <c r="AE20" s="250">
        <f>SUM(AE21:AE26)</f>
        <v>3</v>
      </c>
      <c r="AF20" s="247">
        <f>SUM(AF21:AF26)</f>
        <v>4</v>
      </c>
      <c r="AG20" s="249">
        <f>SUM(AG21:AG26)</f>
        <v>4</v>
      </c>
      <c r="AH20" s="249">
        <f>SUM(AH21:AH26)</f>
        <v>0</v>
      </c>
      <c r="AI20" s="249"/>
      <c r="AJ20" s="250">
        <f>SUM(AJ21:AJ26)</f>
        <v>2</v>
      </c>
      <c r="AK20" s="247">
        <f>SUM(AK21:AK26)</f>
        <v>0</v>
      </c>
      <c r="AL20" s="249">
        <f>SUM(AL21:AL26)</f>
        <v>0</v>
      </c>
      <c r="AM20" s="249">
        <f>SUM(AM21:AM26)</f>
        <v>0</v>
      </c>
      <c r="AN20" s="249"/>
      <c r="AO20" s="250">
        <f>SUM(AO21:AO26)</f>
        <v>0</v>
      </c>
      <c r="AP20" s="283"/>
      <c r="AQ20" s="76"/>
    </row>
    <row r="21" spans="1:43" s="24" customFormat="1" ht="15" customHeight="1" x14ac:dyDescent="0.2">
      <c r="A21" s="224" t="s">
        <v>26</v>
      </c>
      <c r="B21" s="278" t="s">
        <v>233</v>
      </c>
      <c r="C21" s="438" t="s">
        <v>89</v>
      </c>
      <c r="D21" s="439"/>
      <c r="E21" s="229">
        <f t="shared" ref="E21:E26" si="2">SUM(G21,H21,I21,L21,M21,N21,Q21,R21,S21,V21,W21,X21,AA21,AB21,AC21,AF21,AG21,AH21,AK21,AL21,AM21)</f>
        <v>8</v>
      </c>
      <c r="F21" s="234">
        <f t="shared" ref="F21:F26" si="3">SUM(K21,P21,U21,Z21,AE21,AJ21,AO21)</f>
        <v>2</v>
      </c>
      <c r="G21" s="231">
        <v>8</v>
      </c>
      <c r="H21" s="232">
        <v>0</v>
      </c>
      <c r="I21" s="232">
        <v>0</v>
      </c>
      <c r="J21" s="232" t="s">
        <v>74</v>
      </c>
      <c r="K21" s="233">
        <v>2</v>
      </c>
      <c r="L21" s="231"/>
      <c r="M21" s="232"/>
      <c r="N21" s="232"/>
      <c r="O21" s="232"/>
      <c r="P21" s="233"/>
      <c r="Q21" s="231"/>
      <c r="R21" s="232"/>
      <c r="S21" s="232"/>
      <c r="T21" s="232"/>
      <c r="U21" s="233"/>
      <c r="V21" s="231"/>
      <c r="W21" s="232"/>
      <c r="X21" s="232"/>
      <c r="Y21" s="232"/>
      <c r="Z21" s="233"/>
      <c r="AA21" s="231"/>
      <c r="AB21" s="232"/>
      <c r="AC21" s="232"/>
      <c r="AD21" s="232"/>
      <c r="AE21" s="233"/>
      <c r="AF21" s="231"/>
      <c r="AG21" s="232"/>
      <c r="AH21" s="232"/>
      <c r="AI21" s="232"/>
      <c r="AJ21" s="233"/>
      <c r="AK21" s="231"/>
      <c r="AL21" s="232"/>
      <c r="AM21" s="232"/>
      <c r="AN21" s="232"/>
      <c r="AO21" s="234"/>
      <c r="AP21" s="282" t="s">
        <v>192</v>
      </c>
      <c r="AQ21" s="76"/>
    </row>
    <row r="22" spans="1:43" s="24" customFormat="1" ht="15" customHeight="1" x14ac:dyDescent="0.2">
      <c r="A22" s="212" t="s">
        <v>69</v>
      </c>
      <c r="B22" s="278" t="s">
        <v>239</v>
      </c>
      <c r="C22" s="440" t="s">
        <v>90</v>
      </c>
      <c r="D22" s="441"/>
      <c r="E22" s="183">
        <f t="shared" si="2"/>
        <v>8</v>
      </c>
      <c r="F22" s="181">
        <f t="shared" si="3"/>
        <v>2</v>
      </c>
      <c r="G22" s="189"/>
      <c r="H22" s="178"/>
      <c r="I22" s="178"/>
      <c r="J22" s="178"/>
      <c r="K22" s="190"/>
      <c r="L22" s="189">
        <v>4</v>
      </c>
      <c r="M22" s="178">
        <v>4</v>
      </c>
      <c r="N22" s="178">
        <v>0</v>
      </c>
      <c r="O22" s="178" t="s">
        <v>74</v>
      </c>
      <c r="P22" s="190">
        <v>2</v>
      </c>
      <c r="Q22" s="189"/>
      <c r="R22" s="178"/>
      <c r="S22" s="178"/>
      <c r="T22" s="178"/>
      <c r="U22" s="190"/>
      <c r="V22" s="189"/>
      <c r="W22" s="178"/>
      <c r="X22" s="178"/>
      <c r="Y22" s="178"/>
      <c r="Z22" s="190"/>
      <c r="AA22" s="189"/>
      <c r="AB22" s="178"/>
      <c r="AC22" s="178"/>
      <c r="AD22" s="178"/>
      <c r="AE22" s="190"/>
      <c r="AF22" s="189"/>
      <c r="AG22" s="178"/>
      <c r="AH22" s="178"/>
      <c r="AI22" s="178"/>
      <c r="AJ22" s="190"/>
      <c r="AK22" s="189"/>
      <c r="AL22" s="178"/>
      <c r="AM22" s="178"/>
      <c r="AN22" s="178"/>
      <c r="AO22" s="181"/>
      <c r="AP22" s="281"/>
      <c r="AQ22" s="76"/>
    </row>
    <row r="23" spans="1:43" s="24" customFormat="1" ht="15" customHeight="1" x14ac:dyDescent="0.2">
      <c r="A23" s="212" t="s">
        <v>27</v>
      </c>
      <c r="B23" s="278" t="s">
        <v>289</v>
      </c>
      <c r="C23" s="440" t="s">
        <v>290</v>
      </c>
      <c r="D23" s="441"/>
      <c r="E23" s="183">
        <f t="shared" si="2"/>
        <v>16</v>
      </c>
      <c r="F23" s="181">
        <f t="shared" si="3"/>
        <v>4</v>
      </c>
      <c r="G23" s="189"/>
      <c r="H23" s="178"/>
      <c r="I23" s="178"/>
      <c r="J23" s="178"/>
      <c r="K23" s="190"/>
      <c r="L23" s="189"/>
      <c r="M23" s="178"/>
      <c r="N23" s="178"/>
      <c r="O23" s="178"/>
      <c r="P23" s="190"/>
      <c r="Q23" s="189"/>
      <c r="R23" s="178"/>
      <c r="S23" s="178"/>
      <c r="T23" s="178"/>
      <c r="U23" s="190"/>
      <c r="V23" s="189">
        <v>8</v>
      </c>
      <c r="W23" s="178">
        <v>8</v>
      </c>
      <c r="X23" s="178">
        <v>0</v>
      </c>
      <c r="Y23" s="178" t="s">
        <v>13</v>
      </c>
      <c r="Z23" s="190">
        <v>4</v>
      </c>
      <c r="AA23" s="189"/>
      <c r="AB23" s="178"/>
      <c r="AC23" s="178"/>
      <c r="AD23" s="178"/>
      <c r="AE23" s="190"/>
      <c r="AF23" s="189"/>
      <c r="AG23" s="178"/>
      <c r="AH23" s="178"/>
      <c r="AI23" s="178"/>
      <c r="AJ23" s="190"/>
      <c r="AK23" s="189"/>
      <c r="AL23" s="178"/>
      <c r="AM23" s="178"/>
      <c r="AN23" s="178"/>
      <c r="AO23" s="181"/>
      <c r="AP23" s="282" t="s">
        <v>192</v>
      </c>
      <c r="AQ23" s="76"/>
    </row>
    <row r="24" spans="1:43" s="24" customFormat="1" ht="15" customHeight="1" x14ac:dyDescent="0.2">
      <c r="A24" s="212" t="s">
        <v>28</v>
      </c>
      <c r="B24" s="278" t="s">
        <v>298</v>
      </c>
      <c r="C24" s="440" t="s">
        <v>147</v>
      </c>
      <c r="D24" s="441"/>
      <c r="E24" s="183">
        <f t="shared" si="2"/>
        <v>8</v>
      </c>
      <c r="F24" s="181">
        <f t="shared" si="3"/>
        <v>3</v>
      </c>
      <c r="G24" s="189"/>
      <c r="H24" s="178"/>
      <c r="I24" s="178"/>
      <c r="J24" s="178"/>
      <c r="K24" s="190"/>
      <c r="L24" s="189"/>
      <c r="M24" s="178"/>
      <c r="N24" s="178"/>
      <c r="O24" s="178"/>
      <c r="P24" s="190"/>
      <c r="Q24" s="189"/>
      <c r="R24" s="178"/>
      <c r="S24" s="178"/>
      <c r="T24" s="178"/>
      <c r="U24" s="190"/>
      <c r="V24" s="189"/>
      <c r="W24" s="178"/>
      <c r="X24" s="178"/>
      <c r="Y24" s="178"/>
      <c r="Z24" s="190"/>
      <c r="AA24" s="189">
        <v>4</v>
      </c>
      <c r="AB24" s="178">
        <v>4</v>
      </c>
      <c r="AC24" s="178">
        <v>0</v>
      </c>
      <c r="AD24" s="178" t="s">
        <v>13</v>
      </c>
      <c r="AE24" s="190">
        <v>3</v>
      </c>
      <c r="AF24" s="189"/>
      <c r="AG24" s="178"/>
      <c r="AH24" s="178"/>
      <c r="AI24" s="178"/>
      <c r="AJ24" s="190"/>
      <c r="AK24" s="189"/>
      <c r="AL24" s="178"/>
      <c r="AM24" s="178"/>
      <c r="AN24" s="178"/>
      <c r="AO24" s="181"/>
      <c r="AP24" s="282" t="s">
        <v>192</v>
      </c>
      <c r="AQ24" s="76"/>
    </row>
    <row r="25" spans="1:43" s="84" customFormat="1" ht="15" customHeight="1" x14ac:dyDescent="0.2">
      <c r="A25" s="212" t="s">
        <v>29</v>
      </c>
      <c r="B25" s="279" t="s">
        <v>248</v>
      </c>
      <c r="C25" s="456" t="s">
        <v>153</v>
      </c>
      <c r="D25" s="457"/>
      <c r="E25" s="183">
        <f t="shared" si="2"/>
        <v>8</v>
      </c>
      <c r="F25" s="181">
        <f t="shared" si="3"/>
        <v>2</v>
      </c>
      <c r="G25" s="189"/>
      <c r="H25" s="178"/>
      <c r="I25" s="178"/>
      <c r="J25" s="178"/>
      <c r="K25" s="190"/>
      <c r="L25" s="189"/>
      <c r="M25" s="178"/>
      <c r="N25" s="178"/>
      <c r="O25" s="178"/>
      <c r="P25" s="190"/>
      <c r="Q25" s="189"/>
      <c r="R25" s="178"/>
      <c r="S25" s="178"/>
      <c r="T25" s="178"/>
      <c r="U25" s="190"/>
      <c r="V25" s="189">
        <v>4</v>
      </c>
      <c r="W25" s="178">
        <v>4</v>
      </c>
      <c r="X25" s="178">
        <v>0</v>
      </c>
      <c r="Y25" s="178" t="s">
        <v>74</v>
      </c>
      <c r="Z25" s="190">
        <v>2</v>
      </c>
      <c r="AA25" s="189"/>
      <c r="AB25" s="178"/>
      <c r="AC25" s="178"/>
      <c r="AD25" s="178"/>
      <c r="AE25" s="190"/>
      <c r="AF25" s="189"/>
      <c r="AG25" s="178"/>
      <c r="AH25" s="178"/>
      <c r="AI25" s="178"/>
      <c r="AJ25" s="190"/>
      <c r="AK25" s="189"/>
      <c r="AL25" s="178"/>
      <c r="AM25" s="178"/>
      <c r="AN25" s="178"/>
      <c r="AO25" s="181"/>
      <c r="AP25" s="282" t="s">
        <v>192</v>
      </c>
      <c r="AQ25" s="76"/>
    </row>
    <row r="26" spans="1:43" s="24" customFormat="1" ht="16.5" thickBot="1" x14ac:dyDescent="0.25">
      <c r="A26" s="213" t="s">
        <v>30</v>
      </c>
      <c r="B26" s="278" t="s">
        <v>252</v>
      </c>
      <c r="C26" s="442" t="s">
        <v>148</v>
      </c>
      <c r="D26" s="443"/>
      <c r="E26" s="241">
        <f t="shared" si="2"/>
        <v>8</v>
      </c>
      <c r="F26" s="246">
        <f t="shared" si="3"/>
        <v>2</v>
      </c>
      <c r="G26" s="243"/>
      <c r="H26" s="244"/>
      <c r="I26" s="244"/>
      <c r="J26" s="244"/>
      <c r="K26" s="245"/>
      <c r="L26" s="243"/>
      <c r="M26" s="244"/>
      <c r="N26" s="244"/>
      <c r="O26" s="244"/>
      <c r="P26" s="245"/>
      <c r="Q26" s="243"/>
      <c r="R26" s="244"/>
      <c r="S26" s="244"/>
      <c r="T26" s="244"/>
      <c r="U26" s="245"/>
      <c r="V26" s="243"/>
      <c r="W26" s="244"/>
      <c r="X26" s="244"/>
      <c r="Y26" s="244"/>
      <c r="Z26" s="245"/>
      <c r="AA26" s="243"/>
      <c r="AB26" s="244"/>
      <c r="AC26" s="244"/>
      <c r="AD26" s="244"/>
      <c r="AE26" s="245"/>
      <c r="AF26" s="243">
        <v>4</v>
      </c>
      <c r="AG26" s="244">
        <v>4</v>
      </c>
      <c r="AH26" s="244">
        <v>0</v>
      </c>
      <c r="AI26" s="244" t="s">
        <v>13</v>
      </c>
      <c r="AJ26" s="245">
        <v>2</v>
      </c>
      <c r="AK26" s="243"/>
      <c r="AL26" s="244"/>
      <c r="AM26" s="244"/>
      <c r="AN26" s="244"/>
      <c r="AO26" s="246"/>
      <c r="AP26" s="282" t="s">
        <v>192</v>
      </c>
      <c r="AQ26" s="76"/>
    </row>
    <row r="27" spans="1:43" s="24" customFormat="1" ht="18.75" customHeight="1" thickBot="1" x14ac:dyDescent="0.25">
      <c r="A27" s="433" t="s">
        <v>173</v>
      </c>
      <c r="B27" s="434"/>
      <c r="C27" s="434"/>
      <c r="D27" s="270" t="s">
        <v>77</v>
      </c>
      <c r="E27" s="253">
        <f>E45+E35+E28</f>
        <v>248</v>
      </c>
      <c r="F27" s="248">
        <f>F45+F35+F28</f>
        <v>78</v>
      </c>
      <c r="G27" s="247">
        <f>SUM(G29:G51)</f>
        <v>16</v>
      </c>
      <c r="H27" s="249">
        <f>SUM(H29:H51)</f>
        <v>4</v>
      </c>
      <c r="I27" s="249">
        <f>SUM(I29:I51)</f>
        <v>16</v>
      </c>
      <c r="J27" s="249"/>
      <c r="K27" s="250">
        <f>SUM(K29:K51)</f>
        <v>12</v>
      </c>
      <c r="L27" s="247">
        <f>SUM(L29:L51)</f>
        <v>20</v>
      </c>
      <c r="M27" s="249">
        <f>SUM(M29:M51)</f>
        <v>0</v>
      </c>
      <c r="N27" s="249">
        <f>SUM(N29:N51)</f>
        <v>28</v>
      </c>
      <c r="O27" s="249"/>
      <c r="P27" s="250">
        <f>SUM(P29:P51)</f>
        <v>14</v>
      </c>
      <c r="Q27" s="247">
        <f>SUM(Q29:Q51)</f>
        <v>32</v>
      </c>
      <c r="R27" s="249">
        <f>SUM(R29:R51)</f>
        <v>12</v>
      </c>
      <c r="S27" s="249">
        <f>SUM(S29:S51)</f>
        <v>24</v>
      </c>
      <c r="T27" s="249"/>
      <c r="U27" s="250">
        <f>SUM(U29:U51)</f>
        <v>22</v>
      </c>
      <c r="V27" s="247">
        <f>SUM(V29:V51)</f>
        <v>32</v>
      </c>
      <c r="W27" s="249">
        <f>SUM(W29:W51)</f>
        <v>20</v>
      </c>
      <c r="X27" s="249">
        <f>SUM(X29:X51)</f>
        <v>16</v>
      </c>
      <c r="Y27" s="249"/>
      <c r="Z27" s="250">
        <f>SUM(Z29:Z51)</f>
        <v>21</v>
      </c>
      <c r="AA27" s="247">
        <f>SUM(AA29:AA51)</f>
        <v>8</v>
      </c>
      <c r="AB27" s="249">
        <f>SUM(AB29:AB51)</f>
        <v>8</v>
      </c>
      <c r="AC27" s="249">
        <f>SUM(AC29:AC51)</f>
        <v>0</v>
      </c>
      <c r="AD27" s="249"/>
      <c r="AE27" s="250">
        <f>SUM(AE29:AE51)</f>
        <v>5</v>
      </c>
      <c r="AF27" s="247">
        <f>SUM(AF29:AF51)</f>
        <v>0</v>
      </c>
      <c r="AG27" s="249">
        <f>SUM(AG29:AG51)</f>
        <v>0</v>
      </c>
      <c r="AH27" s="249">
        <f>SUM(AH29:AH51)</f>
        <v>12</v>
      </c>
      <c r="AI27" s="249"/>
      <c r="AJ27" s="250">
        <f>SUM(AJ29:AJ51)</f>
        <v>4</v>
      </c>
      <c r="AK27" s="247">
        <f>SUM(AK29:AK51)</f>
        <v>0</v>
      </c>
      <c r="AL27" s="249">
        <f>SUM(AL29:AL51)</f>
        <v>0</v>
      </c>
      <c r="AM27" s="249">
        <f>SUM(AM29:AM51)</f>
        <v>0</v>
      </c>
      <c r="AN27" s="249"/>
      <c r="AO27" s="250">
        <f>SUM(AO29:AO51)</f>
        <v>0</v>
      </c>
      <c r="AP27" s="284"/>
      <c r="AQ27" s="76"/>
    </row>
    <row r="28" spans="1:43" s="84" customFormat="1" ht="18.75" customHeight="1" thickBot="1" x14ac:dyDescent="0.25">
      <c r="A28" s="405" t="s">
        <v>186</v>
      </c>
      <c r="B28" s="406"/>
      <c r="C28" s="406"/>
      <c r="D28" s="407"/>
      <c r="E28" s="260">
        <f>SUM(E29:E34)</f>
        <v>68</v>
      </c>
      <c r="F28" s="261">
        <f>SUM(F29:F34)</f>
        <v>22</v>
      </c>
      <c r="G28" s="247"/>
      <c r="H28" s="249"/>
      <c r="I28" s="249"/>
      <c r="J28" s="249"/>
      <c r="K28" s="250"/>
      <c r="L28" s="247"/>
      <c r="M28" s="249"/>
      <c r="N28" s="249"/>
      <c r="O28" s="249"/>
      <c r="P28" s="250"/>
      <c r="Q28" s="247"/>
      <c r="R28" s="249"/>
      <c r="S28" s="249"/>
      <c r="T28" s="249"/>
      <c r="U28" s="250"/>
      <c r="V28" s="247"/>
      <c r="W28" s="249"/>
      <c r="X28" s="249"/>
      <c r="Y28" s="249"/>
      <c r="Z28" s="250"/>
      <c r="AA28" s="247"/>
      <c r="AB28" s="249"/>
      <c r="AC28" s="249"/>
      <c r="AD28" s="249"/>
      <c r="AE28" s="250"/>
      <c r="AF28" s="247"/>
      <c r="AG28" s="249"/>
      <c r="AH28" s="249"/>
      <c r="AI28" s="249"/>
      <c r="AJ28" s="250"/>
      <c r="AK28" s="247"/>
      <c r="AL28" s="249"/>
      <c r="AM28" s="249"/>
      <c r="AN28" s="249"/>
      <c r="AO28" s="250"/>
      <c r="AP28" s="285"/>
      <c r="AQ28" s="76"/>
    </row>
    <row r="29" spans="1:43" s="71" customFormat="1" ht="15" customHeight="1" x14ac:dyDescent="0.2">
      <c r="A29" s="214" t="s">
        <v>31</v>
      </c>
      <c r="B29" s="278" t="s">
        <v>237</v>
      </c>
      <c r="C29" s="452" t="s">
        <v>195</v>
      </c>
      <c r="D29" s="453"/>
      <c r="E29" s="254">
        <f>SUM(G29,H29,I29,L29,M29,N29,Q29,R29,S29,V29,W29,X29,AA29,AB29,AC29,AF29,AG29,AH29,AK29,AL29,AM29)</f>
        <v>16</v>
      </c>
      <c r="F29" s="255">
        <f>SUM(K29,P29,U29,Z29,AE29,AJ29,AO29)</f>
        <v>4</v>
      </c>
      <c r="G29" s="256"/>
      <c r="H29" s="257"/>
      <c r="I29" s="257"/>
      <c r="J29" s="257"/>
      <c r="K29" s="258"/>
      <c r="L29" s="256">
        <v>4</v>
      </c>
      <c r="M29" s="257">
        <v>0</v>
      </c>
      <c r="N29" s="257">
        <v>12</v>
      </c>
      <c r="O29" s="257" t="s">
        <v>74</v>
      </c>
      <c r="P29" s="259">
        <v>4</v>
      </c>
      <c r="Q29" s="256"/>
      <c r="R29" s="257"/>
      <c r="S29" s="257"/>
      <c r="T29" s="257"/>
      <c r="U29" s="258"/>
      <c r="V29" s="256"/>
      <c r="W29" s="257"/>
      <c r="X29" s="257"/>
      <c r="Y29" s="257"/>
      <c r="Z29" s="258"/>
      <c r="AA29" s="256"/>
      <c r="AB29" s="257"/>
      <c r="AC29" s="257"/>
      <c r="AD29" s="257"/>
      <c r="AE29" s="258"/>
      <c r="AF29" s="256"/>
      <c r="AG29" s="257"/>
      <c r="AH29" s="257"/>
      <c r="AI29" s="257"/>
      <c r="AJ29" s="258"/>
      <c r="AK29" s="256"/>
      <c r="AL29" s="257"/>
      <c r="AM29" s="257"/>
      <c r="AN29" s="257"/>
      <c r="AO29" s="255"/>
      <c r="AP29" s="282" t="s">
        <v>192</v>
      </c>
      <c r="AQ29" s="157"/>
    </row>
    <row r="30" spans="1:43" s="71" customFormat="1" ht="15" customHeight="1" x14ac:dyDescent="0.2">
      <c r="A30" s="215" t="s">
        <v>185</v>
      </c>
      <c r="B30" s="278" t="s">
        <v>291</v>
      </c>
      <c r="C30" s="454" t="s">
        <v>67</v>
      </c>
      <c r="D30" s="455"/>
      <c r="E30" s="184">
        <f>SUM(G30,H30,I30,L30,M30,N30,Q30,R30,S30,V30,W30,X30,AA30,AB30,AC30,AF30,AG30,AH30,AK30,AL30,AM30)</f>
        <v>12</v>
      </c>
      <c r="F30" s="182">
        <f>SUM(K30,P30,U30,Z30,AE30,AJ30,AO30)</f>
        <v>4</v>
      </c>
      <c r="G30" s="191"/>
      <c r="H30" s="179"/>
      <c r="I30" s="179"/>
      <c r="J30" s="179"/>
      <c r="K30" s="192"/>
      <c r="L30" s="191"/>
      <c r="M30" s="179"/>
      <c r="N30" s="179"/>
      <c r="O30" s="179"/>
      <c r="P30" s="192"/>
      <c r="Q30" s="191">
        <v>0</v>
      </c>
      <c r="R30" s="179">
        <v>0</v>
      </c>
      <c r="S30" s="179">
        <v>12</v>
      </c>
      <c r="T30" s="179" t="s">
        <v>74</v>
      </c>
      <c r="U30" s="192">
        <v>4</v>
      </c>
      <c r="V30" s="191"/>
      <c r="W30" s="179"/>
      <c r="X30" s="179"/>
      <c r="Y30" s="179"/>
      <c r="Z30" s="192"/>
      <c r="AA30" s="191"/>
      <c r="AB30" s="179"/>
      <c r="AC30" s="179"/>
      <c r="AD30" s="179"/>
      <c r="AE30" s="192"/>
      <c r="AF30" s="191"/>
      <c r="AG30" s="179"/>
      <c r="AH30" s="179"/>
      <c r="AI30" s="179"/>
      <c r="AJ30" s="192"/>
      <c r="AK30" s="191"/>
      <c r="AL30" s="179"/>
      <c r="AM30" s="179"/>
      <c r="AN30" s="179"/>
      <c r="AO30" s="182"/>
      <c r="AP30" s="281" t="s">
        <v>237</v>
      </c>
      <c r="AQ30" s="157"/>
    </row>
    <row r="31" spans="1:43" s="71" customFormat="1" ht="15" customHeight="1" x14ac:dyDescent="0.2">
      <c r="A31" s="215" t="s">
        <v>32</v>
      </c>
      <c r="B31" s="288" t="s">
        <v>228</v>
      </c>
      <c r="C31" s="403" t="s">
        <v>102</v>
      </c>
      <c r="D31" s="404"/>
      <c r="E31" s="184">
        <v>8</v>
      </c>
      <c r="F31" s="182">
        <v>3</v>
      </c>
      <c r="G31" s="191">
        <v>4</v>
      </c>
      <c r="H31" s="179">
        <v>4</v>
      </c>
      <c r="I31" s="179">
        <v>0</v>
      </c>
      <c r="J31" s="179" t="s">
        <v>13</v>
      </c>
      <c r="K31" s="192">
        <v>3</v>
      </c>
      <c r="L31" s="191"/>
      <c r="M31" s="179"/>
      <c r="N31" s="179"/>
      <c r="O31" s="179"/>
      <c r="P31" s="192"/>
      <c r="Q31" s="191"/>
      <c r="R31" s="179"/>
      <c r="S31" s="179"/>
      <c r="T31" s="179"/>
      <c r="U31" s="192"/>
      <c r="V31" s="191"/>
      <c r="W31" s="179"/>
      <c r="X31" s="179"/>
      <c r="Y31" s="179"/>
      <c r="Z31" s="192"/>
      <c r="AA31" s="191"/>
      <c r="AB31" s="179"/>
      <c r="AC31" s="179"/>
      <c r="AD31" s="179"/>
      <c r="AE31" s="192"/>
      <c r="AF31" s="191"/>
      <c r="AG31" s="179"/>
      <c r="AH31" s="179"/>
      <c r="AI31" s="179"/>
      <c r="AJ31" s="192"/>
      <c r="AK31" s="191"/>
      <c r="AL31" s="179"/>
      <c r="AM31" s="179"/>
      <c r="AN31" s="179"/>
      <c r="AO31" s="182"/>
      <c r="AP31" s="282" t="s">
        <v>192</v>
      </c>
      <c r="AQ31" s="157"/>
    </row>
    <row r="32" spans="1:43" s="71" customFormat="1" ht="15" customHeight="1" x14ac:dyDescent="0.2">
      <c r="A32" s="215" t="s">
        <v>33</v>
      </c>
      <c r="B32" s="278" t="s">
        <v>249</v>
      </c>
      <c r="C32" s="403" t="s">
        <v>110</v>
      </c>
      <c r="D32" s="404"/>
      <c r="E32" s="184">
        <v>12</v>
      </c>
      <c r="F32" s="182">
        <f>SUM(K32+P32+U32+Z32+AE32+AJ32+AO32)</f>
        <v>4</v>
      </c>
      <c r="G32" s="191"/>
      <c r="H32" s="179"/>
      <c r="I32" s="179"/>
      <c r="J32" s="179"/>
      <c r="K32" s="192"/>
      <c r="L32" s="191"/>
      <c r="M32" s="179"/>
      <c r="N32" s="179"/>
      <c r="O32" s="179"/>
      <c r="P32" s="192"/>
      <c r="Q32" s="191"/>
      <c r="R32" s="179"/>
      <c r="S32" s="179"/>
      <c r="T32" s="179"/>
      <c r="U32" s="192"/>
      <c r="V32" s="191">
        <v>4</v>
      </c>
      <c r="W32" s="179">
        <v>0</v>
      </c>
      <c r="X32" s="179">
        <v>8</v>
      </c>
      <c r="Y32" s="179" t="s">
        <v>74</v>
      </c>
      <c r="Z32" s="192">
        <v>4</v>
      </c>
      <c r="AA32" s="191"/>
      <c r="AB32" s="179"/>
      <c r="AC32" s="179"/>
      <c r="AD32" s="179"/>
      <c r="AE32" s="192"/>
      <c r="AF32" s="191"/>
      <c r="AG32" s="179"/>
      <c r="AH32" s="179"/>
      <c r="AI32" s="179"/>
      <c r="AJ32" s="192"/>
      <c r="AK32" s="191"/>
      <c r="AL32" s="179"/>
      <c r="AM32" s="179"/>
      <c r="AN32" s="179"/>
      <c r="AO32" s="182"/>
      <c r="AP32" s="282" t="s">
        <v>192</v>
      </c>
      <c r="AQ32" s="157"/>
    </row>
    <row r="33" spans="1:43" s="71" customFormat="1" ht="15" customHeight="1" x14ac:dyDescent="0.2">
      <c r="A33" s="215" t="s">
        <v>34</v>
      </c>
      <c r="B33" s="289" t="s">
        <v>297</v>
      </c>
      <c r="C33" s="403" t="s">
        <v>200</v>
      </c>
      <c r="D33" s="404"/>
      <c r="E33" s="184">
        <f>SUM(G33,H33,I33,L33,M33,N33,Q33,R33,S33,V33,W33,X33,AA33,AB33,AC33,AF33,AG33,AH33,AK33,AL33,AM33)</f>
        <v>8</v>
      </c>
      <c r="F33" s="182">
        <f>SUM(K33,P33,U33,Z33,AE33,AJ33,AO33)</f>
        <v>3</v>
      </c>
      <c r="G33" s="191"/>
      <c r="H33" s="179"/>
      <c r="I33" s="179"/>
      <c r="J33" s="179"/>
      <c r="K33" s="192"/>
      <c r="L33" s="191"/>
      <c r="M33" s="179"/>
      <c r="N33" s="179"/>
      <c r="O33" s="179"/>
      <c r="P33" s="192"/>
      <c r="Q33" s="191">
        <v>4</v>
      </c>
      <c r="R33" s="179">
        <v>4</v>
      </c>
      <c r="S33" s="179">
        <v>0</v>
      </c>
      <c r="T33" s="179" t="s">
        <v>74</v>
      </c>
      <c r="U33" s="193">
        <v>3</v>
      </c>
      <c r="V33" s="191"/>
      <c r="W33" s="179"/>
      <c r="X33" s="179"/>
      <c r="Y33" s="179"/>
      <c r="Z33" s="192"/>
      <c r="AA33" s="191"/>
      <c r="AB33" s="179"/>
      <c r="AC33" s="179"/>
      <c r="AD33" s="179"/>
      <c r="AE33" s="192"/>
      <c r="AF33" s="191"/>
      <c r="AG33" s="179"/>
      <c r="AH33" s="179"/>
      <c r="AI33" s="179"/>
      <c r="AJ33" s="192"/>
      <c r="AK33" s="191"/>
      <c r="AL33" s="179"/>
      <c r="AM33" s="179"/>
      <c r="AN33" s="179"/>
      <c r="AO33" s="182"/>
      <c r="AP33" s="282" t="s">
        <v>192</v>
      </c>
      <c r="AQ33" s="157"/>
    </row>
    <row r="34" spans="1:43" s="71" customFormat="1" ht="15" customHeight="1" thickBot="1" x14ac:dyDescent="0.25">
      <c r="A34" s="216" t="s">
        <v>35</v>
      </c>
      <c r="B34" s="278" t="s">
        <v>292</v>
      </c>
      <c r="C34" s="462" t="s">
        <v>293</v>
      </c>
      <c r="D34" s="463"/>
      <c r="E34" s="262">
        <f t="shared" ref="E34:E51" si="4">SUM(G34,H34,I34,L34,M34,N34,Q34,R34,S34,V34,W34,X34,AA34,AB34,AC34,AF34,AG34,AH34,AK34,AL34,AM34)</f>
        <v>12</v>
      </c>
      <c r="F34" s="263">
        <f t="shared" ref="F34:F51" si="5">SUM(K34,P34,U34,Z34,AE34,AJ34,AO34)</f>
        <v>4</v>
      </c>
      <c r="G34" s="264">
        <v>4</v>
      </c>
      <c r="H34" s="265">
        <v>0</v>
      </c>
      <c r="I34" s="265">
        <v>8</v>
      </c>
      <c r="J34" s="265" t="s">
        <v>74</v>
      </c>
      <c r="K34" s="266">
        <v>4</v>
      </c>
      <c r="L34" s="264"/>
      <c r="M34" s="265"/>
      <c r="N34" s="265"/>
      <c r="O34" s="265"/>
      <c r="P34" s="266"/>
      <c r="Q34" s="264"/>
      <c r="R34" s="265"/>
      <c r="S34" s="265"/>
      <c r="T34" s="265"/>
      <c r="U34" s="266"/>
      <c r="V34" s="264"/>
      <c r="W34" s="265"/>
      <c r="X34" s="265"/>
      <c r="Y34" s="265"/>
      <c r="Z34" s="266"/>
      <c r="AA34" s="264"/>
      <c r="AB34" s="265"/>
      <c r="AC34" s="265"/>
      <c r="AD34" s="265"/>
      <c r="AE34" s="266"/>
      <c r="AF34" s="264"/>
      <c r="AG34" s="265"/>
      <c r="AH34" s="265"/>
      <c r="AI34" s="265"/>
      <c r="AJ34" s="266"/>
      <c r="AK34" s="264"/>
      <c r="AL34" s="265"/>
      <c r="AM34" s="265"/>
      <c r="AN34" s="265"/>
      <c r="AO34" s="263"/>
      <c r="AP34" s="282" t="s">
        <v>192</v>
      </c>
      <c r="AQ34" s="157"/>
    </row>
    <row r="35" spans="1:43" s="71" customFormat="1" ht="15" customHeight="1" thickBot="1" x14ac:dyDescent="0.25">
      <c r="A35" s="405" t="s">
        <v>187</v>
      </c>
      <c r="B35" s="406"/>
      <c r="C35" s="406"/>
      <c r="D35" s="407"/>
      <c r="E35" s="260">
        <f>SUM(E36:E44)</f>
        <v>124</v>
      </c>
      <c r="F35" s="261">
        <f>SUM(F36:F44)</f>
        <v>38</v>
      </c>
      <c r="G35" s="267"/>
      <c r="H35" s="268"/>
      <c r="I35" s="268"/>
      <c r="J35" s="268"/>
      <c r="K35" s="269"/>
      <c r="L35" s="267"/>
      <c r="M35" s="268"/>
      <c r="N35" s="268"/>
      <c r="O35" s="268"/>
      <c r="P35" s="269"/>
      <c r="Q35" s="267"/>
      <c r="R35" s="268"/>
      <c r="S35" s="268"/>
      <c r="T35" s="268"/>
      <c r="U35" s="269"/>
      <c r="V35" s="267"/>
      <c r="W35" s="268"/>
      <c r="X35" s="268"/>
      <c r="Y35" s="268"/>
      <c r="Z35" s="269"/>
      <c r="AA35" s="267"/>
      <c r="AB35" s="268"/>
      <c r="AC35" s="268"/>
      <c r="AD35" s="268"/>
      <c r="AE35" s="269"/>
      <c r="AF35" s="267"/>
      <c r="AG35" s="268"/>
      <c r="AH35" s="268"/>
      <c r="AI35" s="268"/>
      <c r="AJ35" s="269"/>
      <c r="AK35" s="267"/>
      <c r="AL35" s="268"/>
      <c r="AM35" s="268"/>
      <c r="AN35" s="268"/>
      <c r="AO35" s="269"/>
      <c r="AP35" s="286"/>
      <c r="AQ35" s="157"/>
    </row>
    <row r="36" spans="1:43" s="71" customFormat="1" ht="15" customHeight="1" x14ac:dyDescent="0.2">
      <c r="A36" s="214" t="s">
        <v>36</v>
      </c>
      <c r="B36" s="278" t="s">
        <v>243</v>
      </c>
      <c r="C36" s="460" t="s">
        <v>104</v>
      </c>
      <c r="D36" s="461"/>
      <c r="E36" s="254">
        <f t="shared" si="4"/>
        <v>12</v>
      </c>
      <c r="F36" s="255">
        <f t="shared" si="5"/>
        <v>3</v>
      </c>
      <c r="G36" s="256"/>
      <c r="H36" s="257"/>
      <c r="I36" s="257"/>
      <c r="J36" s="257"/>
      <c r="K36" s="258"/>
      <c r="L36" s="256"/>
      <c r="M36" s="257"/>
      <c r="N36" s="257"/>
      <c r="O36" s="257"/>
      <c r="P36" s="258"/>
      <c r="Q36" s="256">
        <v>4</v>
      </c>
      <c r="R36" s="257">
        <v>8</v>
      </c>
      <c r="S36" s="257">
        <v>0</v>
      </c>
      <c r="T36" s="257" t="s">
        <v>74</v>
      </c>
      <c r="U36" s="258">
        <v>3</v>
      </c>
      <c r="V36" s="256"/>
      <c r="W36" s="257"/>
      <c r="X36" s="257"/>
      <c r="Y36" s="257"/>
      <c r="Z36" s="258"/>
      <c r="AA36" s="256"/>
      <c r="AB36" s="257"/>
      <c r="AC36" s="257"/>
      <c r="AD36" s="257"/>
      <c r="AE36" s="258"/>
      <c r="AF36" s="256"/>
      <c r="AG36" s="257"/>
      <c r="AH36" s="257"/>
      <c r="AI36" s="257"/>
      <c r="AJ36" s="258"/>
      <c r="AK36" s="256"/>
      <c r="AL36" s="257"/>
      <c r="AM36" s="257"/>
      <c r="AN36" s="257"/>
      <c r="AO36" s="255"/>
      <c r="AP36" s="282" t="s">
        <v>192</v>
      </c>
      <c r="AQ36" s="157"/>
    </row>
    <row r="37" spans="1:43" s="71" customFormat="1" ht="15" customHeight="1" x14ac:dyDescent="0.2">
      <c r="A37" s="215" t="s">
        <v>37</v>
      </c>
      <c r="B37" s="278" t="s">
        <v>235</v>
      </c>
      <c r="C37" s="446" t="s">
        <v>100</v>
      </c>
      <c r="D37" s="447"/>
      <c r="E37" s="184">
        <f t="shared" ref="E37:E42" si="6">SUM(G37,H37,I37,L37,M37,N37,Q37,R37,S37,V37,W37,X37,AA37,AB37,AC37,AF37,AG37,AH37,AK37,AL37,AM37)</f>
        <v>16</v>
      </c>
      <c r="F37" s="182">
        <f t="shared" ref="F37" si="7">SUM(K37,P37,U37,Z37,AE37,AJ37,AO37)</f>
        <v>5</v>
      </c>
      <c r="G37" s="191"/>
      <c r="H37" s="179"/>
      <c r="I37" s="179"/>
      <c r="J37" s="179"/>
      <c r="K37" s="192"/>
      <c r="L37" s="191">
        <v>8</v>
      </c>
      <c r="M37" s="179">
        <v>0</v>
      </c>
      <c r="N37" s="179">
        <v>8</v>
      </c>
      <c r="O37" s="179" t="s">
        <v>74</v>
      </c>
      <c r="P37" s="192">
        <v>5</v>
      </c>
      <c r="Q37" s="191"/>
      <c r="R37" s="179"/>
      <c r="S37" s="179"/>
      <c r="T37" s="179"/>
      <c r="U37" s="192"/>
      <c r="V37" s="191"/>
      <c r="W37" s="179"/>
      <c r="X37" s="179"/>
      <c r="Y37" s="179"/>
      <c r="Z37" s="192"/>
      <c r="AA37" s="191"/>
      <c r="AB37" s="179"/>
      <c r="AC37" s="179"/>
      <c r="AD37" s="179"/>
      <c r="AE37" s="192"/>
      <c r="AF37" s="191"/>
      <c r="AG37" s="179"/>
      <c r="AH37" s="179"/>
      <c r="AI37" s="179"/>
      <c r="AJ37" s="192"/>
      <c r="AK37" s="191"/>
      <c r="AL37" s="179"/>
      <c r="AM37" s="179"/>
      <c r="AN37" s="179"/>
      <c r="AO37" s="182"/>
      <c r="AP37" s="282" t="s">
        <v>192</v>
      </c>
      <c r="AQ37" s="157"/>
    </row>
    <row r="38" spans="1:43" s="71" customFormat="1" ht="15" customHeight="1" x14ac:dyDescent="0.2">
      <c r="A38" s="215" t="s">
        <v>38</v>
      </c>
      <c r="B38" s="278" t="s">
        <v>240</v>
      </c>
      <c r="C38" s="446" t="s">
        <v>99</v>
      </c>
      <c r="D38" s="447"/>
      <c r="E38" s="184">
        <f t="shared" si="6"/>
        <v>16</v>
      </c>
      <c r="F38" s="182">
        <v>5</v>
      </c>
      <c r="G38" s="191"/>
      <c r="H38" s="179"/>
      <c r="I38" s="179"/>
      <c r="J38" s="179"/>
      <c r="K38" s="192"/>
      <c r="L38" s="191"/>
      <c r="M38" s="179"/>
      <c r="N38" s="179"/>
      <c r="O38" s="179"/>
      <c r="P38" s="192"/>
      <c r="Q38" s="191">
        <v>8</v>
      </c>
      <c r="R38" s="179">
        <v>0</v>
      </c>
      <c r="S38" s="179">
        <v>8</v>
      </c>
      <c r="T38" s="179" t="s">
        <v>13</v>
      </c>
      <c r="U38" s="193">
        <v>5</v>
      </c>
      <c r="V38" s="191"/>
      <c r="W38" s="179"/>
      <c r="X38" s="179"/>
      <c r="Y38" s="179"/>
      <c r="Z38" s="192"/>
      <c r="AA38" s="191"/>
      <c r="AB38" s="179"/>
      <c r="AC38" s="179"/>
      <c r="AD38" s="179"/>
      <c r="AE38" s="192"/>
      <c r="AF38" s="191"/>
      <c r="AG38" s="179"/>
      <c r="AH38" s="179"/>
      <c r="AI38" s="179"/>
      <c r="AJ38" s="192"/>
      <c r="AK38" s="191"/>
      <c r="AL38" s="179"/>
      <c r="AM38" s="179"/>
      <c r="AN38" s="179"/>
      <c r="AO38" s="182"/>
      <c r="AP38" s="281" t="s">
        <v>235</v>
      </c>
      <c r="AQ38" s="157"/>
    </row>
    <row r="39" spans="1:43" s="71" customFormat="1" ht="15" customHeight="1" x14ac:dyDescent="0.2">
      <c r="A39" s="215" t="s">
        <v>39</v>
      </c>
      <c r="B39" s="278" t="s">
        <v>250</v>
      </c>
      <c r="C39" s="403" t="s">
        <v>109</v>
      </c>
      <c r="D39" s="404"/>
      <c r="E39" s="184">
        <f>SUM(G39,H39,I39,L39,M39,N39,Q39,R39,S39,V39,W39,X39,AA39,AB39,AC39,AF39,AG39,AH39,AK39,AL39,AM39)</f>
        <v>16</v>
      </c>
      <c r="F39" s="182">
        <f>SUM(K39,P39,U39,Z39,AE39,AJ39,AO39)</f>
        <v>4</v>
      </c>
      <c r="G39" s="191"/>
      <c r="H39" s="179"/>
      <c r="I39" s="179"/>
      <c r="J39" s="179"/>
      <c r="K39" s="192"/>
      <c r="L39" s="191"/>
      <c r="M39" s="179"/>
      <c r="N39" s="179"/>
      <c r="O39" s="179"/>
      <c r="P39" s="192"/>
      <c r="Q39" s="191"/>
      <c r="R39" s="179"/>
      <c r="S39" s="179"/>
      <c r="T39" s="179"/>
      <c r="U39" s="192"/>
      <c r="V39" s="191">
        <v>8</v>
      </c>
      <c r="W39" s="179">
        <v>8</v>
      </c>
      <c r="X39" s="179">
        <v>0</v>
      </c>
      <c r="Y39" s="179" t="s">
        <v>74</v>
      </c>
      <c r="Z39" s="192">
        <v>4</v>
      </c>
      <c r="AA39" s="191"/>
      <c r="AB39" s="179"/>
      <c r="AC39" s="179"/>
      <c r="AD39" s="179"/>
      <c r="AE39" s="192"/>
      <c r="AF39" s="191"/>
      <c r="AG39" s="179"/>
      <c r="AH39" s="179"/>
      <c r="AI39" s="179"/>
      <c r="AJ39" s="192"/>
      <c r="AK39" s="191"/>
      <c r="AL39" s="179"/>
      <c r="AM39" s="179"/>
      <c r="AN39" s="179"/>
      <c r="AO39" s="182"/>
      <c r="AP39" s="282" t="s">
        <v>192</v>
      </c>
      <c r="AQ39" s="157"/>
    </row>
    <row r="40" spans="1:43" s="71" customFormat="1" ht="15" customHeight="1" x14ac:dyDescent="0.2">
      <c r="A40" s="215" t="s">
        <v>40</v>
      </c>
      <c r="B40" s="278" t="s">
        <v>241</v>
      </c>
      <c r="C40" s="403" t="s">
        <v>107</v>
      </c>
      <c r="D40" s="404"/>
      <c r="E40" s="184">
        <f>SUM(G40,H40,I40,L40,M40,N40,Q40,R40,S40,V40,W40,X40,AA40,AB40,AC40,AF40,AG40,AH40,AK40,AL40,AM40)</f>
        <v>12</v>
      </c>
      <c r="F40" s="182">
        <f>SUM(K40,P40,U40,Z40,AE40,AJ40,AO40)</f>
        <v>4</v>
      </c>
      <c r="G40" s="191"/>
      <c r="H40" s="179"/>
      <c r="I40" s="179"/>
      <c r="J40" s="179"/>
      <c r="K40" s="192"/>
      <c r="L40" s="191"/>
      <c r="M40" s="179"/>
      <c r="N40" s="179"/>
      <c r="O40" s="179"/>
      <c r="P40" s="192"/>
      <c r="Q40" s="191">
        <v>8</v>
      </c>
      <c r="R40" s="179">
        <v>0</v>
      </c>
      <c r="S40" s="179">
        <v>4</v>
      </c>
      <c r="T40" s="179" t="s">
        <v>13</v>
      </c>
      <c r="U40" s="192">
        <v>4</v>
      </c>
      <c r="V40" s="191"/>
      <c r="W40" s="179"/>
      <c r="X40" s="179"/>
      <c r="Y40" s="179"/>
      <c r="Z40" s="192"/>
      <c r="AA40" s="191"/>
      <c r="AB40" s="179"/>
      <c r="AC40" s="179"/>
      <c r="AD40" s="179"/>
      <c r="AE40" s="192"/>
      <c r="AF40" s="191"/>
      <c r="AG40" s="179"/>
      <c r="AH40" s="179"/>
      <c r="AI40" s="179"/>
      <c r="AJ40" s="192"/>
      <c r="AK40" s="191"/>
      <c r="AL40" s="179"/>
      <c r="AM40" s="179"/>
      <c r="AN40" s="179"/>
      <c r="AO40" s="182"/>
      <c r="AP40" s="282" t="s">
        <v>192</v>
      </c>
      <c r="AQ40" s="157"/>
    </row>
    <row r="41" spans="1:43" s="71" customFormat="1" ht="15" customHeight="1" x14ac:dyDescent="0.2">
      <c r="A41" s="215" t="s">
        <v>41</v>
      </c>
      <c r="B41" s="278" t="s">
        <v>299</v>
      </c>
      <c r="C41" s="403" t="s">
        <v>108</v>
      </c>
      <c r="D41" s="404"/>
      <c r="E41" s="184">
        <f>SUM(G41,H41,I41,L41,M41,N41,Q41,R41,S41,V41,W41,X41,AA41,AB41,AC41,AF41,AG41,AH41,AK41,AL41,AM41)</f>
        <v>8</v>
      </c>
      <c r="F41" s="182">
        <f>SUM(K41,P41,U41,Z41,AE41,AJ41,AO41)</f>
        <v>3</v>
      </c>
      <c r="G41" s="191"/>
      <c r="H41" s="179"/>
      <c r="I41" s="179"/>
      <c r="J41" s="179"/>
      <c r="K41" s="192"/>
      <c r="L41" s="191"/>
      <c r="M41" s="179"/>
      <c r="N41" s="179"/>
      <c r="O41" s="179"/>
      <c r="P41" s="192"/>
      <c r="Q41" s="191"/>
      <c r="R41" s="179"/>
      <c r="S41" s="179"/>
      <c r="T41" s="179"/>
      <c r="U41" s="192"/>
      <c r="V41" s="191">
        <v>4</v>
      </c>
      <c r="W41" s="179">
        <v>4</v>
      </c>
      <c r="X41" s="179">
        <v>0</v>
      </c>
      <c r="Y41" s="179" t="s">
        <v>13</v>
      </c>
      <c r="Z41" s="192">
        <v>3</v>
      </c>
      <c r="AA41" s="191"/>
      <c r="AB41" s="179"/>
      <c r="AC41" s="179"/>
      <c r="AD41" s="179"/>
      <c r="AE41" s="192"/>
      <c r="AF41" s="191"/>
      <c r="AG41" s="179"/>
      <c r="AH41" s="179"/>
      <c r="AI41" s="179"/>
      <c r="AJ41" s="192"/>
      <c r="AK41" s="191"/>
      <c r="AL41" s="179"/>
      <c r="AM41" s="179"/>
      <c r="AN41" s="179"/>
      <c r="AO41" s="182"/>
      <c r="AP41" s="281" t="s">
        <v>241</v>
      </c>
      <c r="AQ41" s="157"/>
    </row>
    <row r="42" spans="1:43" s="71" customFormat="1" ht="15" customHeight="1" x14ac:dyDescent="0.2">
      <c r="A42" s="215" t="s">
        <v>42</v>
      </c>
      <c r="B42" s="278" t="s">
        <v>246</v>
      </c>
      <c r="C42" s="446" t="s">
        <v>194</v>
      </c>
      <c r="D42" s="447"/>
      <c r="E42" s="184">
        <f t="shared" si="6"/>
        <v>12</v>
      </c>
      <c r="F42" s="182">
        <f t="shared" ref="F42" si="8">SUM(K42,P42,U42,Z42,AE42,AJ42,AO42)</f>
        <v>4</v>
      </c>
      <c r="G42" s="191"/>
      <c r="H42" s="179"/>
      <c r="I42" s="179"/>
      <c r="J42" s="179"/>
      <c r="K42" s="192"/>
      <c r="L42" s="191"/>
      <c r="M42" s="179"/>
      <c r="N42" s="179"/>
      <c r="O42" s="179"/>
      <c r="P42" s="192"/>
      <c r="Q42" s="191"/>
      <c r="R42" s="179"/>
      <c r="S42" s="179"/>
      <c r="T42" s="179"/>
      <c r="U42" s="192"/>
      <c r="V42" s="191">
        <v>4</v>
      </c>
      <c r="W42" s="179">
        <v>8</v>
      </c>
      <c r="X42" s="179">
        <v>0</v>
      </c>
      <c r="Y42" s="179" t="s">
        <v>74</v>
      </c>
      <c r="Z42" s="192">
        <v>4</v>
      </c>
      <c r="AA42" s="191"/>
      <c r="AB42" s="179"/>
      <c r="AC42" s="179"/>
      <c r="AD42" s="179"/>
      <c r="AE42" s="192"/>
      <c r="AF42" s="191"/>
      <c r="AG42" s="179"/>
      <c r="AH42" s="179"/>
      <c r="AI42" s="179"/>
      <c r="AJ42" s="192"/>
      <c r="AK42" s="191"/>
      <c r="AL42" s="179"/>
      <c r="AM42" s="179"/>
      <c r="AN42" s="179"/>
      <c r="AO42" s="182"/>
      <c r="AP42" s="282" t="s">
        <v>234</v>
      </c>
      <c r="AQ42" s="157"/>
    </row>
    <row r="43" spans="1:43" s="71" customFormat="1" ht="15" customHeight="1" x14ac:dyDescent="0.2">
      <c r="A43" s="215" t="s">
        <v>43</v>
      </c>
      <c r="B43" s="278" t="s">
        <v>231</v>
      </c>
      <c r="C43" s="403" t="s">
        <v>105</v>
      </c>
      <c r="D43" s="404"/>
      <c r="E43" s="184">
        <f t="shared" si="4"/>
        <v>16</v>
      </c>
      <c r="F43" s="182">
        <f t="shared" si="5"/>
        <v>5</v>
      </c>
      <c r="G43" s="191">
        <v>8</v>
      </c>
      <c r="H43" s="179">
        <v>0</v>
      </c>
      <c r="I43" s="179">
        <v>8</v>
      </c>
      <c r="J43" s="179" t="s">
        <v>13</v>
      </c>
      <c r="K43" s="192">
        <v>5</v>
      </c>
      <c r="L43" s="191"/>
      <c r="M43" s="179"/>
      <c r="N43" s="179"/>
      <c r="O43" s="179"/>
      <c r="P43" s="192"/>
      <c r="Q43" s="191"/>
      <c r="R43" s="179"/>
      <c r="S43" s="179"/>
      <c r="T43" s="179"/>
      <c r="U43" s="192"/>
      <c r="V43" s="191"/>
      <c r="W43" s="179"/>
      <c r="X43" s="179"/>
      <c r="Y43" s="179"/>
      <c r="Z43" s="192"/>
      <c r="AA43" s="191"/>
      <c r="AB43" s="179"/>
      <c r="AC43" s="179"/>
      <c r="AD43" s="179"/>
      <c r="AE43" s="192"/>
      <c r="AF43" s="191"/>
      <c r="AG43" s="179"/>
      <c r="AH43" s="179"/>
      <c r="AI43" s="179"/>
      <c r="AJ43" s="192"/>
      <c r="AK43" s="191"/>
      <c r="AL43" s="179"/>
      <c r="AM43" s="179"/>
      <c r="AN43" s="179"/>
      <c r="AO43" s="182"/>
      <c r="AP43" s="282" t="s">
        <v>192</v>
      </c>
      <c r="AQ43" s="157"/>
    </row>
    <row r="44" spans="1:43" s="71" customFormat="1" ht="15" customHeight="1" thickBot="1" x14ac:dyDescent="0.25">
      <c r="A44" s="216" t="s">
        <v>84</v>
      </c>
      <c r="B44" s="280" t="s">
        <v>283</v>
      </c>
      <c r="C44" s="458" t="s">
        <v>106</v>
      </c>
      <c r="D44" s="459"/>
      <c r="E44" s="262">
        <f t="shared" si="4"/>
        <v>16</v>
      </c>
      <c r="F44" s="263">
        <f t="shared" si="5"/>
        <v>5</v>
      </c>
      <c r="G44" s="264"/>
      <c r="H44" s="265"/>
      <c r="I44" s="265"/>
      <c r="J44" s="265"/>
      <c r="K44" s="266"/>
      <c r="L44" s="264">
        <v>8</v>
      </c>
      <c r="M44" s="265">
        <v>0</v>
      </c>
      <c r="N44" s="265">
        <v>8</v>
      </c>
      <c r="O44" s="265" t="s">
        <v>13</v>
      </c>
      <c r="P44" s="266">
        <v>5</v>
      </c>
      <c r="Q44" s="264"/>
      <c r="R44" s="265"/>
      <c r="S44" s="265"/>
      <c r="T44" s="265"/>
      <c r="U44" s="266"/>
      <c r="V44" s="264"/>
      <c r="W44" s="265"/>
      <c r="X44" s="265"/>
      <c r="Y44" s="265"/>
      <c r="Z44" s="266"/>
      <c r="AA44" s="264"/>
      <c r="AB44" s="265"/>
      <c r="AC44" s="265"/>
      <c r="AD44" s="265"/>
      <c r="AE44" s="266"/>
      <c r="AF44" s="264"/>
      <c r="AG44" s="265"/>
      <c r="AH44" s="265"/>
      <c r="AI44" s="265"/>
      <c r="AJ44" s="266"/>
      <c r="AK44" s="264"/>
      <c r="AL44" s="265"/>
      <c r="AM44" s="265"/>
      <c r="AN44" s="265"/>
      <c r="AO44" s="263"/>
      <c r="AP44" s="282" t="s">
        <v>192</v>
      </c>
      <c r="AQ44" s="157"/>
    </row>
    <row r="45" spans="1:43" s="71" customFormat="1" ht="15" customHeight="1" thickBot="1" x14ac:dyDescent="0.25">
      <c r="A45" s="405" t="s">
        <v>188</v>
      </c>
      <c r="B45" s="406"/>
      <c r="C45" s="406"/>
      <c r="D45" s="407"/>
      <c r="E45" s="260">
        <f>SUM(E46:E51)</f>
        <v>56</v>
      </c>
      <c r="F45" s="261">
        <f>SUM(F46:F51)</f>
        <v>18</v>
      </c>
      <c r="G45" s="267"/>
      <c r="H45" s="268"/>
      <c r="I45" s="268"/>
      <c r="J45" s="268"/>
      <c r="K45" s="269"/>
      <c r="L45" s="267"/>
      <c r="M45" s="268"/>
      <c r="N45" s="268"/>
      <c r="O45" s="268"/>
      <c r="P45" s="269"/>
      <c r="Q45" s="267"/>
      <c r="R45" s="268"/>
      <c r="S45" s="268"/>
      <c r="T45" s="268"/>
      <c r="U45" s="269"/>
      <c r="V45" s="267"/>
      <c r="W45" s="268"/>
      <c r="X45" s="268"/>
      <c r="Y45" s="268"/>
      <c r="Z45" s="269"/>
      <c r="AA45" s="267"/>
      <c r="AB45" s="268"/>
      <c r="AC45" s="268"/>
      <c r="AD45" s="268"/>
      <c r="AE45" s="269"/>
      <c r="AF45" s="267"/>
      <c r="AG45" s="268"/>
      <c r="AH45" s="268"/>
      <c r="AI45" s="268"/>
      <c r="AJ45" s="269"/>
      <c r="AK45" s="267"/>
      <c r="AL45" s="268"/>
      <c r="AM45" s="268"/>
      <c r="AN45" s="268"/>
      <c r="AO45" s="269"/>
      <c r="AP45" s="286"/>
      <c r="AQ45" s="157"/>
    </row>
    <row r="46" spans="1:43" s="71" customFormat="1" ht="15" customHeight="1" x14ac:dyDescent="0.2">
      <c r="A46" s="214" t="s">
        <v>44</v>
      </c>
      <c r="B46" s="278" t="s">
        <v>242</v>
      </c>
      <c r="C46" s="444" t="s">
        <v>78</v>
      </c>
      <c r="D46" s="445"/>
      <c r="E46" s="254">
        <f>SUM(G46,H46,I46,L46,M46,N46,Q46,R46,S46,V46,W46,X46,AA46,AB46,AC46,AF46,AG46,AH46,AK46,AL46,AM46)</f>
        <v>8</v>
      </c>
      <c r="F46" s="255">
        <f>SUM(K46,P46,U46,Z46,AE46,AJ46,AO46)</f>
        <v>3</v>
      </c>
      <c r="G46" s="256"/>
      <c r="H46" s="257"/>
      <c r="I46" s="257"/>
      <c r="J46" s="257"/>
      <c r="K46" s="258"/>
      <c r="L46" s="256"/>
      <c r="M46" s="257"/>
      <c r="N46" s="257"/>
      <c r="O46" s="257"/>
      <c r="P46" s="258"/>
      <c r="Q46" s="256">
        <v>8</v>
      </c>
      <c r="R46" s="257">
        <v>0</v>
      </c>
      <c r="S46" s="257">
        <v>0</v>
      </c>
      <c r="T46" s="257" t="s">
        <v>74</v>
      </c>
      <c r="U46" s="258">
        <v>3</v>
      </c>
      <c r="V46" s="256"/>
      <c r="W46" s="257"/>
      <c r="X46" s="257"/>
      <c r="Y46" s="257"/>
      <c r="Z46" s="258"/>
      <c r="AA46" s="256"/>
      <c r="AB46" s="257"/>
      <c r="AC46" s="257"/>
      <c r="AD46" s="257"/>
      <c r="AE46" s="258"/>
      <c r="AF46" s="256"/>
      <c r="AG46" s="257"/>
      <c r="AH46" s="257"/>
      <c r="AI46" s="257"/>
      <c r="AJ46" s="258"/>
      <c r="AK46" s="256"/>
      <c r="AL46" s="257"/>
      <c r="AM46" s="257"/>
      <c r="AN46" s="257"/>
      <c r="AO46" s="255"/>
      <c r="AP46" s="287" t="s">
        <v>192</v>
      </c>
      <c r="AQ46" s="157"/>
    </row>
    <row r="47" spans="1:43" s="71" customFormat="1" ht="15" customHeight="1" x14ac:dyDescent="0.2">
      <c r="A47" s="215" t="s">
        <v>45</v>
      </c>
      <c r="B47" s="278" t="s">
        <v>247</v>
      </c>
      <c r="C47" s="403" t="s">
        <v>103</v>
      </c>
      <c r="D47" s="404"/>
      <c r="E47" s="184">
        <f>SUM(G47,H47,I47,L47,M47,N47,Q47,R47,S47,V47,W47,X47,AA47,AB47,AC47,AF47,AG47,AH47,AK47,AL47,AM47)</f>
        <v>8</v>
      </c>
      <c r="F47" s="182">
        <f>SUM(K47,P47,U47,Z47,AE47,AJ47,AO47)</f>
        <v>3</v>
      </c>
      <c r="G47" s="191"/>
      <c r="H47" s="179"/>
      <c r="I47" s="179"/>
      <c r="J47" s="179"/>
      <c r="K47" s="192"/>
      <c r="L47" s="191"/>
      <c r="M47" s="179"/>
      <c r="N47" s="179"/>
      <c r="O47" s="179"/>
      <c r="P47" s="192"/>
      <c r="Q47" s="191"/>
      <c r="R47" s="179"/>
      <c r="S47" s="179"/>
      <c r="T47" s="179"/>
      <c r="U47" s="192"/>
      <c r="V47" s="191">
        <v>8</v>
      </c>
      <c r="W47" s="179">
        <v>0</v>
      </c>
      <c r="X47" s="179">
        <v>0</v>
      </c>
      <c r="Y47" s="179" t="s">
        <v>13</v>
      </c>
      <c r="Z47" s="192">
        <v>3</v>
      </c>
      <c r="AA47" s="191"/>
      <c r="AB47" s="179"/>
      <c r="AC47" s="179"/>
      <c r="AD47" s="179"/>
      <c r="AE47" s="192"/>
      <c r="AF47" s="191"/>
      <c r="AG47" s="179"/>
      <c r="AH47" s="179"/>
      <c r="AI47" s="179"/>
      <c r="AJ47" s="192"/>
      <c r="AK47" s="191"/>
      <c r="AL47" s="179"/>
      <c r="AM47" s="179"/>
      <c r="AN47" s="179"/>
      <c r="AO47" s="182"/>
      <c r="AP47" s="281" t="s">
        <v>242</v>
      </c>
      <c r="AQ47" s="157"/>
    </row>
    <row r="48" spans="1:43" s="71" customFormat="1" ht="15" customHeight="1" x14ac:dyDescent="0.2">
      <c r="A48" s="215" t="s">
        <v>46</v>
      </c>
      <c r="B48" s="278" t="s">
        <v>296</v>
      </c>
      <c r="C48" s="403" t="s">
        <v>111</v>
      </c>
      <c r="D48" s="404"/>
      <c r="E48" s="184">
        <f t="shared" si="4"/>
        <v>12</v>
      </c>
      <c r="F48" s="182">
        <f t="shared" si="5"/>
        <v>3</v>
      </c>
      <c r="G48" s="191"/>
      <c r="H48" s="179"/>
      <c r="I48" s="179"/>
      <c r="J48" s="179"/>
      <c r="K48" s="192"/>
      <c r="L48" s="191"/>
      <c r="M48" s="179"/>
      <c r="N48" s="179"/>
      <c r="O48" s="179"/>
      <c r="P48" s="192"/>
      <c r="Q48" s="191"/>
      <c r="R48" s="179"/>
      <c r="S48" s="179"/>
      <c r="T48" s="179"/>
      <c r="U48" s="192"/>
      <c r="V48" s="191">
        <v>4</v>
      </c>
      <c r="W48" s="179">
        <v>0</v>
      </c>
      <c r="X48" s="179">
        <v>8</v>
      </c>
      <c r="Y48" s="179" t="s">
        <v>74</v>
      </c>
      <c r="Z48" s="192">
        <v>3</v>
      </c>
      <c r="AA48" s="191"/>
      <c r="AB48" s="179"/>
      <c r="AC48" s="179"/>
      <c r="AD48" s="179"/>
      <c r="AE48" s="192"/>
      <c r="AF48" s="191"/>
      <c r="AG48" s="179"/>
      <c r="AH48" s="179"/>
      <c r="AI48" s="179"/>
      <c r="AJ48" s="192"/>
      <c r="AK48" s="191"/>
      <c r="AL48" s="179"/>
      <c r="AM48" s="179"/>
      <c r="AN48" s="179"/>
      <c r="AO48" s="182"/>
      <c r="AP48" s="282" t="s">
        <v>192</v>
      </c>
      <c r="AQ48" s="157"/>
    </row>
    <row r="49" spans="1:44" s="84" customFormat="1" ht="15" customHeight="1" x14ac:dyDescent="0.2">
      <c r="A49" s="215" t="s">
        <v>47</v>
      </c>
      <c r="B49" s="278" t="s">
        <v>253</v>
      </c>
      <c r="C49" s="403" t="s">
        <v>149</v>
      </c>
      <c r="D49" s="404"/>
      <c r="E49" s="184">
        <v>12</v>
      </c>
      <c r="F49" s="182">
        <v>4</v>
      </c>
      <c r="G49" s="191"/>
      <c r="H49" s="179"/>
      <c r="I49" s="179"/>
      <c r="J49" s="179"/>
      <c r="K49" s="192"/>
      <c r="L49" s="191"/>
      <c r="M49" s="179"/>
      <c r="N49" s="179"/>
      <c r="O49" s="179"/>
      <c r="P49" s="192"/>
      <c r="Q49" s="191"/>
      <c r="R49" s="179"/>
      <c r="S49" s="179"/>
      <c r="T49" s="179"/>
      <c r="U49" s="192"/>
      <c r="V49" s="191"/>
      <c r="W49" s="179"/>
      <c r="X49" s="179"/>
      <c r="Y49" s="179"/>
      <c r="Z49" s="192"/>
      <c r="AA49" s="191"/>
      <c r="AB49" s="179"/>
      <c r="AC49" s="179"/>
      <c r="AD49" s="179"/>
      <c r="AE49" s="192"/>
      <c r="AF49" s="191">
        <v>0</v>
      </c>
      <c r="AG49" s="179">
        <v>0</v>
      </c>
      <c r="AH49" s="179">
        <v>12</v>
      </c>
      <c r="AI49" s="179" t="s">
        <v>150</v>
      </c>
      <c r="AJ49" s="192">
        <v>4</v>
      </c>
      <c r="AK49" s="191"/>
      <c r="AL49" s="178"/>
      <c r="AM49" s="178"/>
      <c r="AN49" s="178"/>
      <c r="AO49" s="181"/>
      <c r="AP49" s="223" t="s">
        <v>192</v>
      </c>
      <c r="AQ49" s="76"/>
    </row>
    <row r="50" spans="1:44" s="24" customFormat="1" ht="15" customHeight="1" x14ac:dyDescent="0.2">
      <c r="A50" s="215" t="s">
        <v>48</v>
      </c>
      <c r="B50" s="278" t="s">
        <v>251</v>
      </c>
      <c r="C50" s="403" t="s">
        <v>112</v>
      </c>
      <c r="D50" s="404"/>
      <c r="E50" s="184">
        <f t="shared" si="4"/>
        <v>8</v>
      </c>
      <c r="F50" s="182">
        <f t="shared" si="5"/>
        <v>2</v>
      </c>
      <c r="G50" s="191"/>
      <c r="H50" s="179"/>
      <c r="I50" s="179"/>
      <c r="J50" s="179"/>
      <c r="K50" s="192"/>
      <c r="L50" s="191"/>
      <c r="M50" s="179"/>
      <c r="N50" s="179"/>
      <c r="O50" s="179"/>
      <c r="P50" s="192"/>
      <c r="Q50" s="191"/>
      <c r="R50" s="179"/>
      <c r="S50" s="179"/>
      <c r="T50" s="179"/>
      <c r="U50" s="192"/>
      <c r="V50" s="191"/>
      <c r="W50" s="179"/>
      <c r="X50" s="179"/>
      <c r="Y50" s="179"/>
      <c r="Z50" s="192"/>
      <c r="AA50" s="191">
        <v>4</v>
      </c>
      <c r="AB50" s="179">
        <v>4</v>
      </c>
      <c r="AC50" s="179">
        <v>0</v>
      </c>
      <c r="AD50" s="179" t="s">
        <v>74</v>
      </c>
      <c r="AE50" s="192">
        <v>2</v>
      </c>
      <c r="AF50" s="191"/>
      <c r="AG50" s="179"/>
      <c r="AH50" s="179"/>
      <c r="AI50" s="179"/>
      <c r="AJ50" s="192"/>
      <c r="AK50" s="191"/>
      <c r="AL50" s="178"/>
      <c r="AM50" s="178"/>
      <c r="AN50" s="178"/>
      <c r="AO50" s="181"/>
      <c r="AP50" s="223" t="s">
        <v>192</v>
      </c>
      <c r="AQ50" s="76"/>
    </row>
    <row r="51" spans="1:44" s="24" customFormat="1" ht="15" customHeight="1" thickBot="1" x14ac:dyDescent="0.25">
      <c r="A51" s="216" t="s">
        <v>49</v>
      </c>
      <c r="B51" s="278" t="s">
        <v>295</v>
      </c>
      <c r="C51" s="442" t="s">
        <v>294</v>
      </c>
      <c r="D51" s="443"/>
      <c r="E51" s="211">
        <f t="shared" si="4"/>
        <v>8</v>
      </c>
      <c r="F51" s="200">
        <f t="shared" si="5"/>
        <v>3</v>
      </c>
      <c r="G51" s="201"/>
      <c r="H51" s="199"/>
      <c r="I51" s="199"/>
      <c r="J51" s="199"/>
      <c r="K51" s="202"/>
      <c r="L51" s="201"/>
      <c r="M51" s="199"/>
      <c r="N51" s="199"/>
      <c r="O51" s="199"/>
      <c r="P51" s="202"/>
      <c r="Q51" s="201"/>
      <c r="R51" s="199"/>
      <c r="S51" s="199"/>
      <c r="T51" s="199"/>
      <c r="U51" s="202"/>
      <c r="V51" s="201"/>
      <c r="W51" s="199"/>
      <c r="X51" s="199"/>
      <c r="Y51" s="199"/>
      <c r="Z51" s="202"/>
      <c r="AA51" s="201">
        <v>4</v>
      </c>
      <c r="AB51" s="199">
        <v>4</v>
      </c>
      <c r="AC51" s="199">
        <v>0</v>
      </c>
      <c r="AD51" s="199" t="s">
        <v>74</v>
      </c>
      <c r="AE51" s="202">
        <v>3</v>
      </c>
      <c r="AF51" s="201"/>
      <c r="AG51" s="199"/>
      <c r="AH51" s="199"/>
      <c r="AI51" s="199"/>
      <c r="AJ51" s="202"/>
      <c r="AK51" s="201"/>
      <c r="AL51" s="199"/>
      <c r="AM51" s="199"/>
      <c r="AN51" s="199"/>
      <c r="AO51" s="200"/>
      <c r="AP51" s="271" t="s">
        <v>192</v>
      </c>
      <c r="AQ51" s="76"/>
    </row>
    <row r="52" spans="1:44" s="24" customFormat="1" ht="15" customHeight="1" thickBot="1" x14ac:dyDescent="0.25">
      <c r="A52" s="62"/>
      <c r="B52" s="64"/>
      <c r="C52" s="58"/>
      <c r="D52" s="58"/>
      <c r="E52" s="205">
        <f>SUM(E9,E20,E27)</f>
        <v>436</v>
      </c>
      <c r="F52" s="206">
        <f>SUM(F9,F20,F27)</f>
        <v>134</v>
      </c>
      <c r="G52" s="207">
        <f>SUM(G9,G20,G27)</f>
        <v>56</v>
      </c>
      <c r="H52" s="208">
        <f>SUM(H9,H20,H27)</f>
        <v>20</v>
      </c>
      <c r="I52" s="208">
        <f>SUM(I9,I20,I27)</f>
        <v>24</v>
      </c>
      <c r="J52" s="208"/>
      <c r="K52" s="209">
        <f>SUM(K9,K20,K27)</f>
        <v>31</v>
      </c>
      <c r="L52" s="207">
        <f>SUM(L9,L20,L27)</f>
        <v>48</v>
      </c>
      <c r="M52" s="208">
        <f>SUM(M9,M20,M27)</f>
        <v>28</v>
      </c>
      <c r="N52" s="208">
        <f>SUM(N9,N20,N27)</f>
        <v>36</v>
      </c>
      <c r="O52" s="208"/>
      <c r="P52" s="209">
        <f>SUM(P9,P20,P27)</f>
        <v>33</v>
      </c>
      <c r="Q52" s="207">
        <f>SUM(Q9,Q20,Q27)</f>
        <v>44</v>
      </c>
      <c r="R52" s="208">
        <f>SUM(R9,R20,R27)</f>
        <v>20</v>
      </c>
      <c r="S52" s="208">
        <f>SUM(S9,S20,S27)</f>
        <v>24</v>
      </c>
      <c r="T52" s="208"/>
      <c r="U52" s="210">
        <f>SUM(U9,U20,U27)</f>
        <v>29</v>
      </c>
      <c r="V52" s="207">
        <f>SUM(V9,V20,V27)</f>
        <v>44</v>
      </c>
      <c r="W52" s="208">
        <f>SUM(W9,W20,W27)</f>
        <v>32</v>
      </c>
      <c r="X52" s="208">
        <f>SUM(X9,X20,X27)</f>
        <v>16</v>
      </c>
      <c r="Y52" s="208"/>
      <c r="Z52" s="209">
        <f>SUM(Z9,Z20,Z27)</f>
        <v>27</v>
      </c>
      <c r="AA52" s="207">
        <f>SUM(AA9,AA20,AA27)</f>
        <v>12</v>
      </c>
      <c r="AB52" s="208">
        <f>SUM(AB9,AB20,AB27)</f>
        <v>12</v>
      </c>
      <c r="AC52" s="208">
        <f>SUM(AC9,AC20,AC27)</f>
        <v>0</v>
      </c>
      <c r="AD52" s="208"/>
      <c r="AE52" s="209">
        <f>SUM(AE9,AE20,AE27)</f>
        <v>8</v>
      </c>
      <c r="AF52" s="207">
        <f>SUM(AF9,AF20,AF27)</f>
        <v>4</v>
      </c>
      <c r="AG52" s="208">
        <f>SUM(AG9,AG20,AG27)</f>
        <v>4</v>
      </c>
      <c r="AH52" s="208">
        <f>SUM(AH9,AH20,AH27)</f>
        <v>12</v>
      </c>
      <c r="AI52" s="208"/>
      <c r="AJ52" s="209">
        <f>SUM(AJ9,AJ20,AJ27)</f>
        <v>6</v>
      </c>
      <c r="AK52" s="207">
        <f>SUM(AK9,AK20,AK27)</f>
        <v>0</v>
      </c>
      <c r="AL52" s="208">
        <f>SUM(AL9,AL20,AL27)</f>
        <v>0</v>
      </c>
      <c r="AM52" s="208">
        <f>SUM(AM9,AM20,AM27)</f>
        <v>0</v>
      </c>
      <c r="AN52" s="208"/>
      <c r="AO52" s="209">
        <f>SUM(AO9,AO20,AO27)</f>
        <v>0</v>
      </c>
      <c r="AP52" s="70"/>
      <c r="AQ52" s="76"/>
      <c r="AR52" s="56"/>
    </row>
    <row r="53" spans="1:44" s="24" customFormat="1" ht="15" customHeight="1" x14ac:dyDescent="0.2">
      <c r="A53" s="62"/>
      <c r="B53" s="64"/>
      <c r="C53" s="75"/>
      <c r="D53" s="58"/>
      <c r="E53" s="203"/>
      <c r="F53" s="204" t="s">
        <v>14</v>
      </c>
      <c r="G53" s="67"/>
      <c r="H53" s="67"/>
      <c r="I53" s="8"/>
      <c r="J53" s="185">
        <f>COUNTIF(J10:J51,"v")</f>
        <v>5</v>
      </c>
      <c r="K53" s="12"/>
      <c r="L53" s="67"/>
      <c r="M53" s="67"/>
      <c r="N53" s="8"/>
      <c r="O53" s="185">
        <f>COUNTIF(O10:O51,"v")</f>
        <v>4</v>
      </c>
      <c r="P53" s="12"/>
      <c r="Q53" s="67"/>
      <c r="R53" s="67"/>
      <c r="S53" s="8"/>
      <c r="T53" s="185">
        <f>COUNTIF(T10:T51,"v")</f>
        <v>3</v>
      </c>
      <c r="U53" s="12"/>
      <c r="V53" s="67"/>
      <c r="W53" s="67"/>
      <c r="X53" s="8"/>
      <c r="Y53" s="185">
        <f>COUNTIF(Y10:Y51,"v")</f>
        <v>3</v>
      </c>
      <c r="Z53" s="12"/>
      <c r="AA53" s="67"/>
      <c r="AB53" s="67"/>
      <c r="AC53" s="8"/>
      <c r="AD53" s="185">
        <f>COUNTIF(AD10:AD51,"v")</f>
        <v>1</v>
      </c>
      <c r="AE53" s="12"/>
      <c r="AF53" s="67"/>
      <c r="AG53" s="67"/>
      <c r="AH53" s="8"/>
      <c r="AI53" s="185">
        <f>COUNTIF(AI10:AI51,"v")</f>
        <v>1</v>
      </c>
      <c r="AJ53" s="12"/>
      <c r="AK53" s="67"/>
      <c r="AL53" s="67"/>
      <c r="AM53" s="8"/>
      <c r="AN53" s="185">
        <f>COUNTIF(AN10:AN51,"v")</f>
        <v>0</v>
      </c>
      <c r="AO53" s="12"/>
      <c r="AP53" s="12"/>
      <c r="AQ53" s="65"/>
      <c r="AR53" s="56"/>
    </row>
    <row r="54" spans="1:44" s="24" customFormat="1" ht="15" customHeight="1" x14ac:dyDescent="0.2">
      <c r="A54" s="62"/>
      <c r="B54" s="64"/>
      <c r="C54" s="82"/>
      <c r="D54" s="58"/>
      <c r="E54" s="67"/>
      <c r="F54" s="68" t="s">
        <v>75</v>
      </c>
      <c r="G54" s="67"/>
      <c r="H54" s="67"/>
      <c r="I54" s="8"/>
      <c r="J54" s="54">
        <f>COUNTIF(J10:J51,"é")</f>
        <v>3</v>
      </c>
      <c r="K54" s="67"/>
      <c r="L54" s="67"/>
      <c r="M54" s="67"/>
      <c r="N54" s="8"/>
      <c r="O54" s="54">
        <f>COUNTIF(O10:O51,"é")</f>
        <v>4</v>
      </c>
      <c r="P54" s="67"/>
      <c r="Q54" s="67"/>
      <c r="R54" s="67"/>
      <c r="S54" s="8"/>
      <c r="T54" s="54">
        <f>COUNTIF(T10:T51,"é")</f>
        <v>5</v>
      </c>
      <c r="U54" s="67"/>
      <c r="V54" s="67"/>
      <c r="W54" s="67"/>
      <c r="X54" s="8"/>
      <c r="Y54" s="54">
        <f>COUNTIF(Y10:Y51,"é")</f>
        <v>5</v>
      </c>
      <c r="Z54" s="67"/>
      <c r="AA54" s="67"/>
      <c r="AB54" s="67"/>
      <c r="AC54" s="8"/>
      <c r="AD54" s="54">
        <f>COUNTIF(AD10:AD51,"é")</f>
        <v>2</v>
      </c>
      <c r="AE54" s="67"/>
      <c r="AF54" s="67"/>
      <c r="AG54" s="67"/>
      <c r="AH54" s="8"/>
      <c r="AI54" s="391">
        <f>COUNTIF(AI10:AI51,"é")</f>
        <v>0</v>
      </c>
      <c r="AJ54" s="67"/>
      <c r="AK54" s="67"/>
      <c r="AL54" s="67"/>
      <c r="AM54" s="8"/>
      <c r="AN54" s="54">
        <f>COUNTIF(AN10:AN51,"é")</f>
        <v>0</v>
      </c>
      <c r="AO54" s="67"/>
      <c r="AP54" s="67"/>
      <c r="AQ54" s="65"/>
      <c r="AR54" s="56"/>
    </row>
    <row r="55" spans="1:44" s="153" customFormat="1" ht="15" customHeight="1" x14ac:dyDescent="0.2">
      <c r="A55" s="44"/>
      <c r="B55" s="64"/>
      <c r="C55" s="154"/>
      <c r="D55" s="154"/>
      <c r="E55" s="74"/>
      <c r="F55" s="68" t="s">
        <v>159</v>
      </c>
      <c r="H55" s="153">
        <f>SUM(G52:I52)</f>
        <v>100</v>
      </c>
      <c r="J55" s="74"/>
      <c r="K55" s="155"/>
      <c r="L55" s="74"/>
      <c r="M55" s="74">
        <f>SUM(L52:N52)</f>
        <v>112</v>
      </c>
      <c r="N55" s="74"/>
      <c r="O55" s="74"/>
      <c r="P55" s="155"/>
      <c r="Q55" s="74"/>
      <c r="R55" s="74">
        <f>SUM(Q52:S52)</f>
        <v>88</v>
      </c>
      <c r="S55" s="74"/>
      <c r="T55" s="74"/>
      <c r="U55" s="155"/>
      <c r="V55" s="74"/>
      <c r="W55" s="74">
        <f>SUM(V52:X52)</f>
        <v>92</v>
      </c>
      <c r="X55" s="74"/>
      <c r="Y55" s="74"/>
      <c r="Z55" s="155"/>
      <c r="AA55" s="74"/>
      <c r="AB55" s="74">
        <f>SUM(AA52:AC52)</f>
        <v>24</v>
      </c>
      <c r="AC55" s="74"/>
      <c r="AD55" s="74"/>
      <c r="AE55" s="155"/>
      <c r="AF55" s="74"/>
      <c r="AG55" s="74">
        <f>SUM(AF52:AH52)</f>
        <v>20</v>
      </c>
      <c r="AH55" s="74"/>
      <c r="AI55" s="74"/>
      <c r="AJ55" s="155"/>
      <c r="AK55" s="74"/>
      <c r="AL55" s="74">
        <f>SUM(AK52:AM52)</f>
        <v>0</v>
      </c>
      <c r="AM55" s="74"/>
      <c r="AN55" s="74"/>
      <c r="AO55" s="155"/>
      <c r="AP55" s="155"/>
      <c r="AQ55" s="64"/>
      <c r="AR55" s="156"/>
    </row>
    <row r="56" spans="1:44" s="24" customFormat="1" ht="15" customHeight="1" x14ac:dyDescent="0.2">
      <c r="A56" s="62"/>
      <c r="B56" s="64"/>
      <c r="C56" s="76"/>
      <c r="D56" s="58"/>
      <c r="E56" s="59"/>
      <c r="F56" s="68" t="s">
        <v>165</v>
      </c>
      <c r="G56" s="398">
        <f>H52+I52</f>
        <v>44</v>
      </c>
      <c r="H56" s="398"/>
      <c r="I56" s="398"/>
      <c r="J56" s="59"/>
      <c r="K56" s="60"/>
      <c r="L56" s="398">
        <f>M52+N52</f>
        <v>64</v>
      </c>
      <c r="M56" s="398"/>
      <c r="N56" s="398"/>
      <c r="O56" s="59"/>
      <c r="P56" s="60"/>
      <c r="Q56" s="398">
        <f>R52+S52</f>
        <v>44</v>
      </c>
      <c r="R56" s="398"/>
      <c r="S56" s="398"/>
      <c r="T56" s="59"/>
      <c r="U56" s="60"/>
      <c r="V56" s="398">
        <f>W52+X52</f>
        <v>48</v>
      </c>
      <c r="W56" s="398"/>
      <c r="X56" s="398"/>
      <c r="Y56" s="59"/>
      <c r="Z56" s="60"/>
      <c r="AA56" s="59"/>
      <c r="AB56" s="159">
        <f>AB52+AC52</f>
        <v>12</v>
      </c>
      <c r="AC56" s="59"/>
      <c r="AD56" s="59"/>
      <c r="AE56" s="60"/>
      <c r="AF56" s="59"/>
      <c r="AG56" s="159">
        <f>AG52+AH52</f>
        <v>16</v>
      </c>
      <c r="AH56" s="59"/>
      <c r="AI56" s="59"/>
      <c r="AJ56" s="60"/>
      <c r="AK56" s="59"/>
      <c r="AL56" s="159">
        <v>0</v>
      </c>
      <c r="AM56" s="59"/>
      <c r="AN56" s="59"/>
      <c r="AO56" s="60"/>
      <c r="AP56" s="60"/>
      <c r="AQ56" s="65"/>
      <c r="AR56" s="56"/>
    </row>
    <row r="57" spans="1:44" s="24" customFormat="1" ht="15" customHeight="1" x14ac:dyDescent="0.2">
      <c r="A57" s="19"/>
      <c r="B57" s="57"/>
      <c r="D57" s="58"/>
      <c r="F57" s="68" t="s">
        <v>166</v>
      </c>
      <c r="H57" s="24">
        <f>G52</f>
        <v>56</v>
      </c>
      <c r="M57" s="24">
        <f>L52</f>
        <v>48</v>
      </c>
      <c r="R57" s="24">
        <f>Q52</f>
        <v>44</v>
      </c>
      <c r="W57" s="24">
        <f>V52</f>
        <v>44</v>
      </c>
      <c r="AB57" s="161">
        <f>AA52</f>
        <v>12</v>
      </c>
      <c r="AG57" s="161">
        <f>AF52</f>
        <v>4</v>
      </c>
      <c r="AL57" s="161">
        <f>AK52</f>
        <v>0</v>
      </c>
      <c r="AO57" s="60"/>
      <c r="AP57" s="60"/>
      <c r="AQ57" s="61"/>
      <c r="AR57" s="56"/>
    </row>
    <row r="58" spans="1:44" s="84" customFormat="1" ht="15" customHeight="1" x14ac:dyDescent="0.2">
      <c r="A58" s="160"/>
      <c r="B58" s="57"/>
      <c r="D58" s="163"/>
      <c r="AO58" s="60"/>
      <c r="AP58" s="60"/>
      <c r="AQ58" s="61"/>
      <c r="AR58" s="56"/>
    </row>
    <row r="59" spans="1:44" s="84" customFormat="1" ht="15" customHeight="1" x14ac:dyDescent="0.2">
      <c r="A59" s="160"/>
      <c r="B59" s="57"/>
      <c r="D59" s="163"/>
      <c r="AO59" s="60"/>
      <c r="AP59" s="60"/>
      <c r="AQ59" s="61"/>
      <c r="AR59" s="56"/>
    </row>
    <row r="60" spans="1:44" s="24" customFormat="1" ht="15" customHeight="1" thickBot="1" x14ac:dyDescent="0.25">
      <c r="A60" s="2"/>
      <c r="B60" s="10"/>
      <c r="C60" s="17"/>
      <c r="D60" s="17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AO60" s="60"/>
      <c r="AP60" s="60"/>
      <c r="AQ60" s="61"/>
      <c r="AR60" s="56"/>
    </row>
    <row r="61" spans="1:44" s="8" customFormat="1" ht="15" customHeight="1" thickTop="1" x14ac:dyDescent="0.25">
      <c r="A61" s="400" t="s">
        <v>208</v>
      </c>
      <c r="B61" s="401"/>
      <c r="C61" s="402"/>
      <c r="D61" s="86" t="s">
        <v>93</v>
      </c>
      <c r="E61" s="87" t="s">
        <v>21</v>
      </c>
      <c r="F61" s="88"/>
      <c r="G61" s="89"/>
      <c r="H61" s="396" t="s">
        <v>94</v>
      </c>
      <c r="I61" s="396"/>
      <c r="J61" s="396"/>
      <c r="K61" s="396"/>
      <c r="L61" s="396"/>
      <c r="M61" s="89"/>
      <c r="N61" s="89"/>
      <c r="O61" s="90"/>
      <c r="P61" s="84"/>
      <c r="Q61" s="24"/>
      <c r="R61" s="24"/>
      <c r="S61" s="24"/>
      <c r="T61" s="24"/>
      <c r="U61" s="24"/>
      <c r="V61" s="24"/>
      <c r="W61" s="24"/>
      <c r="X61" s="24"/>
      <c r="AQ61" s="18"/>
    </row>
    <row r="62" spans="1:44" s="8" customFormat="1" ht="15" customHeight="1" x14ac:dyDescent="0.25">
      <c r="A62" s="91"/>
      <c r="B62" s="92" t="s">
        <v>18</v>
      </c>
      <c r="C62" s="93" t="s">
        <v>1</v>
      </c>
      <c r="D62" s="94"/>
      <c r="E62" s="95"/>
      <c r="F62" s="399" t="s">
        <v>22</v>
      </c>
      <c r="G62" s="394"/>
      <c r="H62" s="394"/>
      <c r="I62" s="394"/>
      <c r="J62" s="395"/>
      <c r="K62" s="393" t="s">
        <v>24</v>
      </c>
      <c r="L62" s="394"/>
      <c r="M62" s="394"/>
      <c r="N62" s="394"/>
      <c r="O62" s="395"/>
      <c r="Q62" s="24"/>
      <c r="R62" s="24"/>
      <c r="S62" s="24"/>
      <c r="T62" s="24"/>
      <c r="U62" s="24"/>
      <c r="V62" s="24"/>
      <c r="W62" s="24"/>
      <c r="X62" s="24"/>
      <c r="AQ62" s="18"/>
    </row>
    <row r="63" spans="1:44" s="8" customFormat="1" ht="15" customHeight="1" x14ac:dyDescent="0.2">
      <c r="A63" s="96"/>
      <c r="B63" s="97"/>
      <c r="C63" s="98"/>
      <c r="D63" s="99"/>
      <c r="E63" s="100"/>
      <c r="F63" s="101" t="s">
        <v>8</v>
      </c>
      <c r="G63" s="102" t="s">
        <v>10</v>
      </c>
      <c r="H63" s="102" t="s">
        <v>9</v>
      </c>
      <c r="I63" s="102" t="s">
        <v>11</v>
      </c>
      <c r="J63" s="103" t="s">
        <v>12</v>
      </c>
      <c r="K63" s="101" t="s">
        <v>8</v>
      </c>
      <c r="L63" s="102" t="s">
        <v>10</v>
      </c>
      <c r="M63" s="102" t="s">
        <v>9</v>
      </c>
      <c r="N63" s="102" t="s">
        <v>11</v>
      </c>
      <c r="O63" s="103" t="s">
        <v>12</v>
      </c>
      <c r="Q63" s="24"/>
      <c r="R63" s="24"/>
      <c r="S63" s="24"/>
      <c r="T63" s="24"/>
      <c r="U63" s="24"/>
      <c r="V63" s="24"/>
      <c r="W63" s="24"/>
      <c r="X63" s="24"/>
      <c r="AQ63" s="18"/>
    </row>
    <row r="64" spans="1:44" s="8" customFormat="1" ht="15" customHeight="1" x14ac:dyDescent="0.2">
      <c r="A64" s="91"/>
      <c r="B64" s="104" t="s">
        <v>210</v>
      </c>
      <c r="C64" s="105" t="s">
        <v>82</v>
      </c>
      <c r="D64" s="106"/>
      <c r="E64" s="107"/>
      <c r="F64" s="108"/>
      <c r="G64" s="109"/>
      <c r="H64" s="109"/>
      <c r="I64" s="109"/>
      <c r="J64" s="110">
        <v>20</v>
      </c>
      <c r="K64" s="111"/>
      <c r="L64" s="112"/>
      <c r="M64" s="112"/>
      <c r="N64" s="112"/>
      <c r="O64" s="110">
        <v>20</v>
      </c>
      <c r="P64" s="5"/>
      <c r="Q64" s="24"/>
      <c r="R64" s="24"/>
      <c r="S64" s="24"/>
      <c r="T64" s="24"/>
      <c r="U64" s="24"/>
      <c r="V64" s="24"/>
      <c r="W64" s="24"/>
      <c r="X64" s="2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1"/>
      <c r="AN64" s="1"/>
      <c r="AO64" s="12"/>
      <c r="AP64" s="12"/>
      <c r="AQ64" s="18"/>
    </row>
    <row r="65" spans="1:43" s="8" customFormat="1" ht="15" customHeight="1" x14ac:dyDescent="0.2">
      <c r="A65" s="91"/>
      <c r="B65" s="104"/>
      <c r="C65" s="105" t="s">
        <v>95</v>
      </c>
      <c r="D65" s="106"/>
      <c r="E65" s="107"/>
      <c r="F65" s="108"/>
      <c r="G65" s="109"/>
      <c r="H65" s="109"/>
      <c r="I65" s="109"/>
      <c r="J65" s="110">
        <v>3</v>
      </c>
      <c r="K65" s="111"/>
      <c r="L65" s="112"/>
      <c r="M65" s="112"/>
      <c r="N65" s="112"/>
      <c r="O65" s="110">
        <v>3</v>
      </c>
      <c r="P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"/>
      <c r="AN65" s="1"/>
      <c r="AO65" s="12"/>
      <c r="AP65" s="171" t="s">
        <v>286</v>
      </c>
      <c r="AQ65" s="18"/>
    </row>
    <row r="66" spans="1:43" s="8" customFormat="1" ht="15" x14ac:dyDescent="0.2">
      <c r="A66" s="91"/>
      <c r="B66" s="104"/>
      <c r="C66" s="105" t="s">
        <v>96</v>
      </c>
      <c r="D66" s="106"/>
      <c r="E66" s="107"/>
      <c r="F66" s="108"/>
      <c r="G66" s="109"/>
      <c r="H66" s="109"/>
      <c r="I66" s="109"/>
      <c r="J66" s="110">
        <v>3</v>
      </c>
      <c r="K66" s="111"/>
      <c r="L66" s="112"/>
      <c r="M66" s="112"/>
      <c r="N66" s="112"/>
      <c r="O66" s="110">
        <v>3</v>
      </c>
      <c r="P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2"/>
      <c r="AP66" s="171" t="s">
        <v>80</v>
      </c>
    </row>
    <row r="67" spans="1:43" ht="15" x14ac:dyDescent="0.2">
      <c r="A67" s="91"/>
      <c r="B67" s="104"/>
      <c r="C67" s="105" t="s">
        <v>97</v>
      </c>
      <c r="D67" s="106"/>
      <c r="E67" s="107"/>
      <c r="F67" s="108"/>
      <c r="G67" s="109"/>
      <c r="H67" s="109"/>
      <c r="I67" s="109"/>
      <c r="J67" s="110">
        <v>2</v>
      </c>
      <c r="K67" s="111"/>
      <c r="L67" s="112"/>
      <c r="M67" s="112"/>
      <c r="N67" s="112"/>
      <c r="O67" s="110">
        <v>2</v>
      </c>
    </row>
    <row r="68" spans="1:43" ht="15.75" thickBot="1" x14ac:dyDescent="0.25">
      <c r="A68" s="113"/>
      <c r="B68" s="114"/>
      <c r="C68" s="115" t="s">
        <v>98</v>
      </c>
      <c r="D68" s="116"/>
      <c r="E68" s="117"/>
      <c r="F68" s="118"/>
      <c r="G68" s="119"/>
      <c r="H68" s="119"/>
      <c r="I68" s="119"/>
      <c r="J68" s="120">
        <v>2</v>
      </c>
      <c r="K68" s="121"/>
      <c r="L68" s="122"/>
      <c r="M68" s="122"/>
      <c r="N68" s="122"/>
      <c r="O68" s="120">
        <v>2</v>
      </c>
    </row>
    <row r="69" spans="1:43" ht="16.5" thickBot="1" x14ac:dyDescent="0.3">
      <c r="A69" s="123"/>
      <c r="B69" s="124"/>
      <c r="C69" s="125" t="s">
        <v>91</v>
      </c>
      <c r="D69" s="126"/>
      <c r="E69" s="127"/>
      <c r="F69" s="128"/>
      <c r="G69" s="129"/>
      <c r="H69" s="129"/>
      <c r="I69" s="129"/>
      <c r="J69" s="130">
        <v>30</v>
      </c>
      <c r="K69" s="131"/>
      <c r="L69" s="132"/>
      <c r="M69" s="132"/>
      <c r="N69" s="132"/>
      <c r="O69" s="130">
        <v>30</v>
      </c>
    </row>
    <row r="70" spans="1:43" ht="17.25" thickTop="1" thickBot="1" x14ac:dyDescent="0.25">
      <c r="A70" s="85"/>
      <c r="B70" s="133"/>
      <c r="C70" s="134"/>
      <c r="D70" s="13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43" ht="16.5" thickTop="1" x14ac:dyDescent="0.2">
      <c r="A71" s="397" t="s">
        <v>207</v>
      </c>
      <c r="B71" s="397"/>
      <c r="C71" s="397"/>
      <c r="D71" s="397"/>
      <c r="E71" s="397"/>
      <c r="F71" s="397"/>
      <c r="G71" s="397"/>
      <c r="H71" s="397"/>
      <c r="I71" s="397"/>
      <c r="J71" s="397"/>
      <c r="K71" s="84"/>
      <c r="L71" s="84"/>
      <c r="M71" s="84"/>
      <c r="N71" s="84"/>
      <c r="O71" s="84"/>
    </row>
  </sheetData>
  <mergeCells count="63">
    <mergeCell ref="C34:D34"/>
    <mergeCell ref="A35:D35"/>
    <mergeCell ref="C37:D37"/>
    <mergeCell ref="C43:D43"/>
    <mergeCell ref="C33:D33"/>
    <mergeCell ref="C44:D44"/>
    <mergeCell ref="C40:D40"/>
    <mergeCell ref="C41:D41"/>
    <mergeCell ref="C36:D36"/>
    <mergeCell ref="C39:D39"/>
    <mergeCell ref="C10:D10"/>
    <mergeCell ref="C11:D11"/>
    <mergeCell ref="C29:D29"/>
    <mergeCell ref="C30:D30"/>
    <mergeCell ref="C12:D12"/>
    <mergeCell ref="C13:D13"/>
    <mergeCell ref="C14:D14"/>
    <mergeCell ref="C25:D25"/>
    <mergeCell ref="C31:D31"/>
    <mergeCell ref="C32:D32"/>
    <mergeCell ref="C15:D15"/>
    <mergeCell ref="C16:D16"/>
    <mergeCell ref="C17:D17"/>
    <mergeCell ref="C18:D18"/>
    <mergeCell ref="A28:D28"/>
    <mergeCell ref="V56:X56"/>
    <mergeCell ref="A9:C9"/>
    <mergeCell ref="A20:C20"/>
    <mergeCell ref="A27:C27"/>
    <mergeCell ref="G56:I56"/>
    <mergeCell ref="L56:N56"/>
    <mergeCell ref="C19:D19"/>
    <mergeCell ref="C21:D21"/>
    <mergeCell ref="C22:D22"/>
    <mergeCell ref="C23:D23"/>
    <mergeCell ref="C24:D24"/>
    <mergeCell ref="C26:D26"/>
    <mergeCell ref="C46:D46"/>
    <mergeCell ref="C38:D38"/>
    <mergeCell ref="C42:D42"/>
    <mergeCell ref="C51:D51"/>
    <mergeCell ref="AF1:AQ1"/>
    <mergeCell ref="AF2:AQ2"/>
    <mergeCell ref="AF3:AQ3"/>
    <mergeCell ref="A5:AQ5"/>
    <mergeCell ref="AP6:AP7"/>
    <mergeCell ref="D6:E8"/>
    <mergeCell ref="B6:B8"/>
    <mergeCell ref="G6:AO6"/>
    <mergeCell ref="K1:Q1"/>
    <mergeCell ref="J4:S4"/>
    <mergeCell ref="F6:F8"/>
    <mergeCell ref="C47:D47"/>
    <mergeCell ref="C48:D48"/>
    <mergeCell ref="C49:D49"/>
    <mergeCell ref="C50:D50"/>
    <mergeCell ref="A45:D45"/>
    <mergeCell ref="K62:O62"/>
    <mergeCell ref="H61:L61"/>
    <mergeCell ref="A71:J71"/>
    <mergeCell ref="Q56:S56"/>
    <mergeCell ref="F62:J62"/>
    <mergeCell ref="A61:C61"/>
  </mergeCells>
  <phoneticPr fontId="0" type="noConversion"/>
  <printOptions horizontalCentered="1"/>
  <pageMargins left="0.25" right="0.25" top="0.75" bottom="0.75" header="0.3" footer="0.3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topLeftCell="A13" zoomScale="70" zoomScaleNormal="70" zoomScaleSheetLayoutView="70" zoomScalePageLayoutView="80" workbookViewId="0">
      <selection activeCell="AG3" sqref="AG3:AS3"/>
    </sheetView>
  </sheetViews>
  <sheetFormatPr defaultColWidth="8.71093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7109375" style="5" bestFit="1" customWidth="1"/>
    <col min="6" max="6" width="3.42578125" style="5" customWidth="1"/>
    <col min="7" max="7" width="4.7109375" style="5" customWidth="1"/>
    <col min="8" max="9" width="3.42578125" style="5" customWidth="1"/>
    <col min="10" max="10" width="4.7109375" style="5" customWidth="1"/>
    <col min="11" max="11" width="3.42578125" style="5" customWidth="1"/>
    <col min="12" max="12" width="4.71093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7109375" style="5" customWidth="1"/>
    <col min="21" max="21" width="3.42578125" style="5" customWidth="1"/>
    <col min="22" max="22" width="5" style="5" customWidth="1"/>
    <col min="23" max="23" width="4.42578125" style="5" bestFit="1" customWidth="1"/>
    <col min="24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8" width="5.7109375" style="5" customWidth="1"/>
    <col min="29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3" width="4.42578125" style="5" bestFit="1" customWidth="1"/>
    <col min="34" max="34" width="3.42578125" style="5" customWidth="1"/>
    <col min="35" max="35" width="4.28515625" style="5" customWidth="1"/>
    <col min="36" max="36" width="4.42578125" style="5" bestFit="1" customWidth="1"/>
    <col min="37" max="37" width="5.7109375" style="5" customWidth="1"/>
    <col min="38" max="38" width="4.42578125" style="5" bestFit="1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7109375" style="5"/>
  </cols>
  <sheetData>
    <row r="1" spans="1:149" s="31" customFormat="1" ht="18" x14ac:dyDescent="0.2">
      <c r="A1" s="135" t="s">
        <v>81</v>
      </c>
      <c r="B1" s="35"/>
      <c r="C1" s="36"/>
      <c r="F1" s="138"/>
      <c r="G1" s="138"/>
      <c r="H1" s="138"/>
      <c r="I1" s="138"/>
      <c r="J1" s="138"/>
      <c r="K1" s="138"/>
      <c r="L1" s="31" t="s">
        <v>164</v>
      </c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G1" s="408" t="s">
        <v>324</v>
      </c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</row>
    <row r="2" spans="1:149" s="31" customFormat="1" ht="18" x14ac:dyDescent="0.2">
      <c r="A2" s="135" t="s">
        <v>73</v>
      </c>
      <c r="B2" s="35"/>
      <c r="C2" s="36"/>
      <c r="F2" s="138"/>
      <c r="G2" s="138"/>
      <c r="H2" s="138"/>
      <c r="I2" s="138"/>
      <c r="J2" s="138"/>
      <c r="K2" s="138"/>
      <c r="L2" s="138"/>
      <c r="N2" s="138"/>
      <c r="O2" s="138" t="s">
        <v>191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83"/>
      <c r="AC2" s="83"/>
      <c r="AD2" s="83"/>
      <c r="AE2" s="83"/>
      <c r="AF2" s="83"/>
      <c r="AG2" s="484" t="s">
        <v>325</v>
      </c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</row>
    <row r="3" spans="1:149" s="31" customFormat="1" ht="18" x14ac:dyDescent="0.2">
      <c r="A3" s="135"/>
      <c r="B3" s="35"/>
      <c r="C3" s="36"/>
      <c r="F3" s="138"/>
      <c r="G3" s="138"/>
      <c r="H3" s="138"/>
      <c r="I3" s="138"/>
      <c r="J3" s="138"/>
      <c r="K3" s="138"/>
      <c r="L3" s="138"/>
      <c r="N3" s="138"/>
      <c r="O3" s="138" t="s">
        <v>101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83"/>
      <c r="AC3" s="83"/>
      <c r="AD3" s="83"/>
      <c r="AE3" s="83"/>
      <c r="AF3" s="83"/>
      <c r="AG3" s="409" t="s">
        <v>322</v>
      </c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5"/>
    </row>
    <row r="4" spans="1:149" ht="21.75" customHeight="1" x14ac:dyDescent="0.2">
      <c r="E4" s="426" t="s">
        <v>127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138"/>
      <c r="AG4" s="277"/>
      <c r="AH4" s="277"/>
      <c r="AI4" s="277"/>
      <c r="AJ4" s="277"/>
      <c r="AK4" s="277"/>
      <c r="AL4" s="277"/>
      <c r="AM4" s="277"/>
      <c r="AN4" s="277"/>
      <c r="AO4" s="277"/>
    </row>
    <row r="5" spans="1:149" ht="21.75" customHeight="1" x14ac:dyDescent="0.2">
      <c r="F5" s="221"/>
      <c r="G5" s="221"/>
      <c r="H5" s="221"/>
      <c r="I5" s="221"/>
      <c r="J5" s="427" t="s">
        <v>312</v>
      </c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221"/>
      <c r="V5" s="221"/>
      <c r="W5" s="221"/>
      <c r="X5" s="221"/>
      <c r="Y5" s="221"/>
      <c r="Z5" s="221"/>
      <c r="AA5" s="221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149" ht="21.75" customHeight="1" x14ac:dyDescent="0.2">
      <c r="F6" s="221"/>
      <c r="G6" s="221"/>
      <c r="H6" s="221"/>
      <c r="I6" s="221"/>
      <c r="J6" s="221"/>
      <c r="K6" s="221"/>
      <c r="L6" s="221"/>
      <c r="N6" s="221"/>
      <c r="O6" s="221"/>
      <c r="P6" s="221"/>
      <c r="Q6" s="221"/>
      <c r="S6" s="221"/>
      <c r="T6" s="221"/>
      <c r="U6" s="221"/>
      <c r="V6" s="221"/>
      <c r="W6" s="221"/>
      <c r="X6" s="221"/>
      <c r="Y6" s="221"/>
      <c r="Z6" s="221"/>
      <c r="AA6" s="221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149" ht="25.5" customHeight="1" thickBot="1" x14ac:dyDescent="0.25">
      <c r="A7" s="410" t="s">
        <v>20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</row>
    <row r="8" spans="1:149" s="84" customFormat="1" ht="20.25" customHeight="1" x14ac:dyDescent="0.2">
      <c r="A8" s="470"/>
      <c r="B8" s="420" t="s">
        <v>18</v>
      </c>
      <c r="C8" s="477" t="s">
        <v>1</v>
      </c>
      <c r="D8" s="20" t="s">
        <v>199</v>
      </c>
      <c r="E8" s="479" t="s">
        <v>68</v>
      </c>
      <c r="F8" s="475" t="s">
        <v>0</v>
      </c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21"/>
      <c r="AK8" s="21"/>
      <c r="AL8" s="21"/>
      <c r="AM8" s="22"/>
      <c r="AN8" s="23"/>
      <c r="AO8" s="481" t="s">
        <v>23</v>
      </c>
    </row>
    <row r="9" spans="1:149" s="84" customFormat="1" ht="20.25" customHeight="1" thickBot="1" x14ac:dyDescent="0.25">
      <c r="A9" s="471"/>
      <c r="B9" s="474"/>
      <c r="C9" s="478"/>
      <c r="D9" s="25" t="s">
        <v>198</v>
      </c>
      <c r="E9" s="480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482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49" s="11" customFormat="1" ht="18.75" customHeight="1" thickBot="1" x14ac:dyDescent="0.25">
      <c r="A10" s="172"/>
      <c r="B10" s="173"/>
      <c r="C10" s="21"/>
      <c r="D10" s="274"/>
      <c r="E10" s="275"/>
      <c r="F10" s="47" t="s">
        <v>8</v>
      </c>
      <c r="G10" s="48" t="s">
        <v>10</v>
      </c>
      <c r="H10" s="48" t="s">
        <v>9</v>
      </c>
      <c r="I10" s="48" t="s">
        <v>11</v>
      </c>
      <c r="J10" s="49" t="s">
        <v>12</v>
      </c>
      <c r="K10" s="47" t="s">
        <v>8</v>
      </c>
      <c r="L10" s="48" t="s">
        <v>10</v>
      </c>
      <c r="M10" s="48" t="s">
        <v>9</v>
      </c>
      <c r="N10" s="48" t="s">
        <v>11</v>
      </c>
      <c r="O10" s="49" t="s">
        <v>12</v>
      </c>
      <c r="P10" s="47" t="s">
        <v>8</v>
      </c>
      <c r="Q10" s="48" t="s">
        <v>10</v>
      </c>
      <c r="R10" s="48" t="s">
        <v>9</v>
      </c>
      <c r="S10" s="48" t="s">
        <v>11</v>
      </c>
      <c r="T10" s="49" t="s">
        <v>12</v>
      </c>
      <c r="U10" s="47" t="s">
        <v>8</v>
      </c>
      <c r="V10" s="48" t="s">
        <v>10</v>
      </c>
      <c r="W10" s="48" t="s">
        <v>9</v>
      </c>
      <c r="X10" s="48" t="s">
        <v>11</v>
      </c>
      <c r="Y10" s="49" t="s">
        <v>12</v>
      </c>
      <c r="Z10" s="47" t="s">
        <v>8</v>
      </c>
      <c r="AA10" s="48" t="s">
        <v>10</v>
      </c>
      <c r="AB10" s="48" t="s">
        <v>9</v>
      </c>
      <c r="AC10" s="48" t="s">
        <v>11</v>
      </c>
      <c r="AD10" s="49" t="s">
        <v>12</v>
      </c>
      <c r="AE10" s="47" t="s">
        <v>8</v>
      </c>
      <c r="AF10" s="48" t="s">
        <v>10</v>
      </c>
      <c r="AG10" s="48" t="s">
        <v>9</v>
      </c>
      <c r="AH10" s="48" t="s">
        <v>11</v>
      </c>
      <c r="AI10" s="49" t="s">
        <v>12</v>
      </c>
      <c r="AJ10" s="50" t="s">
        <v>8</v>
      </c>
      <c r="AK10" s="136" t="s">
        <v>10</v>
      </c>
      <c r="AL10" s="136" t="s">
        <v>9</v>
      </c>
      <c r="AM10" s="136" t="s">
        <v>11</v>
      </c>
      <c r="AN10" s="49" t="s">
        <v>12</v>
      </c>
      <c r="AO10" s="276" t="s">
        <v>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</row>
    <row r="11" spans="1:149" ht="15.75" customHeight="1" thickBot="1" x14ac:dyDescent="0.25">
      <c r="A11" s="472" t="s">
        <v>92</v>
      </c>
      <c r="B11" s="473"/>
      <c r="C11" s="473"/>
      <c r="D11" s="174">
        <f t="shared" ref="D11:AN11" si="0">SUM(D12:D28)</f>
        <v>180</v>
      </c>
      <c r="E11" s="176">
        <f t="shared" si="0"/>
        <v>51</v>
      </c>
      <c r="F11" s="174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0</v>
      </c>
      <c r="J11" s="176">
        <f t="shared" si="0"/>
        <v>0</v>
      </c>
      <c r="K11" s="174">
        <f t="shared" si="0"/>
        <v>0</v>
      </c>
      <c r="L11" s="175">
        <f t="shared" si="0"/>
        <v>0</v>
      </c>
      <c r="M11" s="175">
        <f t="shared" si="0"/>
        <v>0</v>
      </c>
      <c r="N11" s="175">
        <f t="shared" si="0"/>
        <v>0</v>
      </c>
      <c r="O11" s="176">
        <f t="shared" si="0"/>
        <v>0</v>
      </c>
      <c r="P11" s="174">
        <f t="shared" si="0"/>
        <v>0</v>
      </c>
      <c r="Q11" s="175">
        <f t="shared" si="0"/>
        <v>0</v>
      </c>
      <c r="R11" s="175">
        <f t="shared" si="0"/>
        <v>0</v>
      </c>
      <c r="S11" s="175">
        <f t="shared" si="0"/>
        <v>0</v>
      </c>
      <c r="T11" s="176">
        <f t="shared" si="0"/>
        <v>0</v>
      </c>
      <c r="U11" s="174">
        <f t="shared" si="0"/>
        <v>4</v>
      </c>
      <c r="V11" s="175">
        <f t="shared" si="0"/>
        <v>0</v>
      </c>
      <c r="W11" s="175">
        <f t="shared" si="0"/>
        <v>12</v>
      </c>
      <c r="X11" s="175">
        <f t="shared" si="0"/>
        <v>0</v>
      </c>
      <c r="Y11" s="176">
        <f t="shared" si="0"/>
        <v>4</v>
      </c>
      <c r="Z11" s="174">
        <f t="shared" si="0"/>
        <v>16</v>
      </c>
      <c r="AA11" s="175">
        <f t="shared" si="0"/>
        <v>8</v>
      </c>
      <c r="AB11" s="175">
        <f t="shared" si="0"/>
        <v>20</v>
      </c>
      <c r="AC11" s="175">
        <f t="shared" si="0"/>
        <v>0</v>
      </c>
      <c r="AD11" s="176">
        <f t="shared" si="0"/>
        <v>14</v>
      </c>
      <c r="AE11" s="174">
        <f t="shared" si="0"/>
        <v>20</v>
      </c>
      <c r="AF11" s="175">
        <f t="shared" si="0"/>
        <v>0</v>
      </c>
      <c r="AG11" s="175">
        <f t="shared" si="0"/>
        <v>40</v>
      </c>
      <c r="AH11" s="175">
        <f t="shared" si="0"/>
        <v>0</v>
      </c>
      <c r="AI11" s="176">
        <f t="shared" si="0"/>
        <v>17</v>
      </c>
      <c r="AJ11" s="174">
        <f t="shared" si="0"/>
        <v>24</v>
      </c>
      <c r="AK11" s="175">
        <f t="shared" si="0"/>
        <v>8</v>
      </c>
      <c r="AL11" s="175">
        <f t="shared" si="0"/>
        <v>28</v>
      </c>
      <c r="AM11" s="175">
        <f t="shared" si="0"/>
        <v>0</v>
      </c>
      <c r="AN11" s="176">
        <f t="shared" si="0"/>
        <v>16</v>
      </c>
      <c r="AO11" s="1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</row>
    <row r="12" spans="1:149" s="73" customFormat="1" ht="15.75" customHeight="1" x14ac:dyDescent="0.2">
      <c r="A12" s="290" t="s">
        <v>162</v>
      </c>
      <c r="B12" s="291" t="s">
        <v>254</v>
      </c>
      <c r="C12" s="292" t="s">
        <v>126</v>
      </c>
      <c r="D12" s="293">
        <f t="shared" ref="D12:D29" si="1">SUM(F12:H12,K12:M12,P12:R12,U12:W12,Z12:AB12,AE12:AG12,AJ12:AL12)</f>
        <v>16</v>
      </c>
      <c r="E12" s="294">
        <f>SUM(J12,O12,T12,Y12,AD12,AI12,AN12)</f>
        <v>4</v>
      </c>
      <c r="F12" s="293"/>
      <c r="G12" s="293"/>
      <c r="H12" s="293"/>
      <c r="I12" s="293"/>
      <c r="J12" s="294"/>
      <c r="K12" s="293"/>
      <c r="L12" s="293"/>
      <c r="M12" s="293"/>
      <c r="N12" s="293"/>
      <c r="O12" s="294"/>
      <c r="P12" s="293"/>
      <c r="Q12" s="293"/>
      <c r="R12" s="293"/>
      <c r="S12" s="293"/>
      <c r="T12" s="294"/>
      <c r="U12" s="293">
        <v>4</v>
      </c>
      <c r="V12" s="293">
        <v>0</v>
      </c>
      <c r="W12" s="293">
        <v>12</v>
      </c>
      <c r="X12" s="293" t="s">
        <v>13</v>
      </c>
      <c r="Y12" s="294">
        <v>4</v>
      </c>
      <c r="Z12" s="293"/>
      <c r="AA12" s="293"/>
      <c r="AB12" s="293"/>
      <c r="AC12" s="293"/>
      <c r="AD12" s="294"/>
      <c r="AE12" s="293"/>
      <c r="AF12" s="293"/>
      <c r="AG12" s="293"/>
      <c r="AH12" s="293"/>
      <c r="AI12" s="294"/>
      <c r="AJ12" s="293"/>
      <c r="AK12" s="293"/>
      <c r="AL12" s="293"/>
      <c r="AM12" s="293"/>
      <c r="AN12" s="295"/>
      <c r="AO12" s="350" t="s">
        <v>211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</row>
    <row r="13" spans="1:149" ht="18" customHeight="1" x14ac:dyDescent="0.2">
      <c r="A13" s="296" t="s">
        <v>163</v>
      </c>
      <c r="B13" s="297" t="s">
        <v>255</v>
      </c>
      <c r="C13" s="298" t="s">
        <v>316</v>
      </c>
      <c r="D13" s="299">
        <f t="shared" si="1"/>
        <v>16</v>
      </c>
      <c r="E13" s="300">
        <f>SUM(J13,O13,T13,Y13,AD13,AI13,AN13)</f>
        <v>4</v>
      </c>
      <c r="F13" s="299"/>
      <c r="G13" s="299"/>
      <c r="H13" s="299"/>
      <c r="I13" s="299"/>
      <c r="J13" s="300"/>
      <c r="K13" s="299"/>
      <c r="L13" s="299"/>
      <c r="M13" s="299"/>
      <c r="N13" s="299"/>
      <c r="O13" s="300"/>
      <c r="P13" s="299"/>
      <c r="Q13" s="299"/>
      <c r="R13" s="299"/>
      <c r="S13" s="299"/>
      <c r="T13" s="300"/>
      <c r="U13" s="299"/>
      <c r="V13" s="299"/>
      <c r="W13" s="299"/>
      <c r="X13" s="299"/>
      <c r="Y13" s="300"/>
      <c r="Z13" s="299">
        <v>4</v>
      </c>
      <c r="AA13" s="299">
        <v>0</v>
      </c>
      <c r="AB13" s="299">
        <v>12</v>
      </c>
      <c r="AC13" s="299" t="s">
        <v>74</v>
      </c>
      <c r="AD13" s="300">
        <v>4</v>
      </c>
      <c r="AE13" s="299"/>
      <c r="AF13" s="299"/>
      <c r="AG13" s="299"/>
      <c r="AH13" s="299"/>
      <c r="AI13" s="300"/>
      <c r="AJ13" s="299"/>
      <c r="AK13" s="299"/>
      <c r="AL13" s="299"/>
      <c r="AM13" s="299"/>
      <c r="AN13" s="301"/>
      <c r="AO13" s="351" t="s">
        <v>192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</row>
    <row r="14" spans="1:149" ht="18" customHeight="1" x14ac:dyDescent="0.2">
      <c r="A14" s="296" t="s">
        <v>85</v>
      </c>
      <c r="B14" s="297" t="s">
        <v>256</v>
      </c>
      <c r="C14" s="298" t="s">
        <v>125</v>
      </c>
      <c r="D14" s="299">
        <f t="shared" si="1"/>
        <v>12</v>
      </c>
      <c r="E14" s="300">
        <f>SUM(J14,O14,T14,Y14,AD14,AI14,AN14)</f>
        <v>3</v>
      </c>
      <c r="F14" s="299"/>
      <c r="G14" s="299"/>
      <c r="H14" s="299"/>
      <c r="I14" s="299"/>
      <c r="J14" s="300"/>
      <c r="K14" s="299"/>
      <c r="L14" s="299"/>
      <c r="M14" s="299"/>
      <c r="N14" s="299"/>
      <c r="O14" s="300"/>
      <c r="P14" s="299"/>
      <c r="Q14" s="299"/>
      <c r="R14" s="299"/>
      <c r="S14" s="299"/>
      <c r="T14" s="300"/>
      <c r="U14" s="299"/>
      <c r="V14" s="299"/>
      <c r="W14" s="299"/>
      <c r="X14" s="299"/>
      <c r="Y14" s="300"/>
      <c r="Z14" s="299"/>
      <c r="AA14" s="299"/>
      <c r="AB14" s="299"/>
      <c r="AC14" s="299"/>
      <c r="AD14" s="300"/>
      <c r="AE14" s="299">
        <v>4</v>
      </c>
      <c r="AF14" s="299">
        <v>0</v>
      </c>
      <c r="AG14" s="299">
        <v>8</v>
      </c>
      <c r="AH14" s="299" t="s">
        <v>13</v>
      </c>
      <c r="AI14" s="300">
        <v>3</v>
      </c>
      <c r="AJ14" s="299"/>
      <c r="AK14" s="299"/>
      <c r="AL14" s="299"/>
      <c r="AM14" s="299"/>
      <c r="AN14" s="301"/>
      <c r="AO14" s="351" t="s">
        <v>255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</row>
    <row r="15" spans="1:149" ht="18" customHeight="1" x14ac:dyDescent="0.2">
      <c r="A15" s="296" t="s">
        <v>83</v>
      </c>
      <c r="B15" s="297" t="s">
        <v>257</v>
      </c>
      <c r="C15" s="298" t="s">
        <v>124</v>
      </c>
      <c r="D15" s="299">
        <f t="shared" si="1"/>
        <v>12</v>
      </c>
      <c r="E15" s="300">
        <f>SUM(J15,O15,T15,Y15,AD15,AI15,AN15)</f>
        <v>3</v>
      </c>
      <c r="F15" s="299"/>
      <c r="G15" s="299"/>
      <c r="H15" s="299"/>
      <c r="I15" s="299"/>
      <c r="J15" s="300"/>
      <c r="K15" s="299"/>
      <c r="L15" s="299"/>
      <c r="M15" s="299"/>
      <c r="N15" s="299"/>
      <c r="O15" s="300"/>
      <c r="P15" s="299"/>
      <c r="Q15" s="299"/>
      <c r="R15" s="299"/>
      <c r="S15" s="299"/>
      <c r="T15" s="300"/>
      <c r="U15" s="299"/>
      <c r="V15" s="299"/>
      <c r="W15" s="299"/>
      <c r="X15" s="299"/>
      <c r="Y15" s="300"/>
      <c r="Z15" s="299"/>
      <c r="AA15" s="299"/>
      <c r="AB15" s="299"/>
      <c r="AC15" s="299"/>
      <c r="AD15" s="300"/>
      <c r="AE15" s="299"/>
      <c r="AF15" s="299"/>
      <c r="AG15" s="299"/>
      <c r="AH15" s="299"/>
      <c r="AI15" s="300"/>
      <c r="AJ15" s="299">
        <v>0</v>
      </c>
      <c r="AK15" s="299">
        <v>0</v>
      </c>
      <c r="AL15" s="299">
        <v>12</v>
      </c>
      <c r="AM15" s="299" t="s">
        <v>74</v>
      </c>
      <c r="AN15" s="301">
        <v>3</v>
      </c>
      <c r="AO15" s="351" t="s">
        <v>256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</row>
    <row r="16" spans="1:149" ht="18" customHeight="1" x14ac:dyDescent="0.2">
      <c r="A16" s="296" t="s">
        <v>79</v>
      </c>
      <c r="B16" s="297" t="s">
        <v>258</v>
      </c>
      <c r="C16" s="298" t="s">
        <v>123</v>
      </c>
      <c r="D16" s="299">
        <f t="shared" si="1"/>
        <v>8</v>
      </c>
      <c r="E16" s="300">
        <f t="shared" ref="E16:E29" si="2">SUM(J16,O16,T16,Y16,AD16,AI16,AN16)</f>
        <v>3</v>
      </c>
      <c r="F16" s="299"/>
      <c r="G16" s="299"/>
      <c r="H16" s="299"/>
      <c r="I16" s="299"/>
      <c r="J16" s="300"/>
      <c r="K16" s="299"/>
      <c r="L16" s="299"/>
      <c r="M16" s="299"/>
      <c r="N16" s="299"/>
      <c r="O16" s="300"/>
      <c r="P16" s="299"/>
      <c r="Q16" s="299"/>
      <c r="R16" s="299"/>
      <c r="S16" s="299"/>
      <c r="T16" s="300"/>
      <c r="U16" s="299"/>
      <c r="V16" s="299"/>
      <c r="W16" s="299"/>
      <c r="X16" s="299"/>
      <c r="Y16" s="300"/>
      <c r="Z16" s="299">
        <v>4</v>
      </c>
      <c r="AA16" s="299">
        <v>4</v>
      </c>
      <c r="AB16" s="299">
        <v>0</v>
      </c>
      <c r="AC16" s="299" t="s">
        <v>13</v>
      </c>
      <c r="AD16" s="300">
        <v>3</v>
      </c>
      <c r="AE16" s="302"/>
      <c r="AF16" s="302"/>
      <c r="AG16" s="302"/>
      <c r="AH16" s="302"/>
      <c r="AI16" s="303"/>
      <c r="AJ16" s="299"/>
      <c r="AK16" s="299"/>
      <c r="AL16" s="299"/>
      <c r="AM16" s="299"/>
      <c r="AN16" s="301"/>
      <c r="AO16" s="352" t="s">
        <v>192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</row>
    <row r="17" spans="1:149" ht="18" customHeight="1" x14ac:dyDescent="0.2">
      <c r="A17" s="296" t="s">
        <v>72</v>
      </c>
      <c r="B17" s="297" t="s">
        <v>259</v>
      </c>
      <c r="C17" s="298" t="s">
        <v>122</v>
      </c>
      <c r="D17" s="299">
        <f t="shared" si="1"/>
        <v>12</v>
      </c>
      <c r="E17" s="300">
        <f t="shared" si="2"/>
        <v>3</v>
      </c>
      <c r="F17" s="299"/>
      <c r="G17" s="299"/>
      <c r="H17" s="299"/>
      <c r="I17" s="299"/>
      <c r="J17" s="300"/>
      <c r="K17" s="299"/>
      <c r="L17" s="299"/>
      <c r="M17" s="299"/>
      <c r="N17" s="299"/>
      <c r="O17" s="300"/>
      <c r="P17" s="299"/>
      <c r="Q17" s="299"/>
      <c r="R17" s="299"/>
      <c r="S17" s="299"/>
      <c r="T17" s="300"/>
      <c r="U17" s="299"/>
      <c r="V17" s="299"/>
      <c r="W17" s="299"/>
      <c r="X17" s="299"/>
      <c r="Y17" s="300"/>
      <c r="Z17" s="299"/>
      <c r="AA17" s="299"/>
      <c r="AB17" s="299"/>
      <c r="AC17" s="299"/>
      <c r="AD17" s="300"/>
      <c r="AE17" s="299">
        <v>4</v>
      </c>
      <c r="AF17" s="299">
        <v>0</v>
      </c>
      <c r="AG17" s="299">
        <v>8</v>
      </c>
      <c r="AH17" s="299" t="s">
        <v>74</v>
      </c>
      <c r="AI17" s="300">
        <v>3</v>
      </c>
      <c r="AJ17" s="299"/>
      <c r="AK17" s="299"/>
      <c r="AL17" s="299"/>
      <c r="AM17" s="299"/>
      <c r="AN17" s="301"/>
      <c r="AO17" s="351" t="s">
        <v>258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</row>
    <row r="18" spans="1:149" ht="18" customHeight="1" x14ac:dyDescent="0.2">
      <c r="A18" s="296" t="s">
        <v>50</v>
      </c>
      <c r="B18" s="297" t="s">
        <v>260</v>
      </c>
      <c r="C18" s="298" t="s">
        <v>121</v>
      </c>
      <c r="D18" s="299">
        <f t="shared" si="1"/>
        <v>12</v>
      </c>
      <c r="E18" s="300">
        <f t="shared" si="2"/>
        <v>3</v>
      </c>
      <c r="F18" s="299"/>
      <c r="G18" s="299"/>
      <c r="H18" s="299"/>
      <c r="I18" s="299" t="s">
        <v>19</v>
      </c>
      <c r="J18" s="300"/>
      <c r="K18" s="299"/>
      <c r="L18" s="299"/>
      <c r="M18" s="299"/>
      <c r="N18" s="299"/>
      <c r="O18" s="300"/>
      <c r="P18" s="299"/>
      <c r="Q18" s="299"/>
      <c r="R18" s="299"/>
      <c r="S18" s="299"/>
      <c r="T18" s="300"/>
      <c r="U18" s="299"/>
      <c r="V18" s="299"/>
      <c r="W18" s="299"/>
      <c r="X18" s="299"/>
      <c r="Y18" s="300"/>
      <c r="Z18" s="299"/>
      <c r="AA18" s="299"/>
      <c r="AB18" s="299"/>
      <c r="AC18" s="299"/>
      <c r="AD18" s="300"/>
      <c r="AE18" s="299"/>
      <c r="AF18" s="299"/>
      <c r="AG18" s="299"/>
      <c r="AH18" s="299"/>
      <c r="AI18" s="300"/>
      <c r="AJ18" s="299">
        <v>8</v>
      </c>
      <c r="AK18" s="299">
        <v>0</v>
      </c>
      <c r="AL18" s="299">
        <v>4</v>
      </c>
      <c r="AM18" s="299" t="s">
        <v>13</v>
      </c>
      <c r="AN18" s="301">
        <v>3</v>
      </c>
      <c r="AO18" s="351" t="s">
        <v>259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</row>
    <row r="19" spans="1:149" ht="18" customHeight="1" x14ac:dyDescent="0.2">
      <c r="A19" s="296" t="s">
        <v>51</v>
      </c>
      <c r="B19" s="297" t="s">
        <v>261</v>
      </c>
      <c r="C19" s="298" t="s">
        <v>120</v>
      </c>
      <c r="D19" s="299">
        <f t="shared" si="1"/>
        <v>8</v>
      </c>
      <c r="E19" s="300">
        <f t="shared" si="2"/>
        <v>3</v>
      </c>
      <c r="F19" s="299"/>
      <c r="G19" s="299"/>
      <c r="H19" s="299"/>
      <c r="I19" s="299"/>
      <c r="J19" s="300"/>
      <c r="K19" s="299"/>
      <c r="L19" s="299"/>
      <c r="M19" s="299"/>
      <c r="N19" s="299"/>
      <c r="O19" s="300"/>
      <c r="P19" s="299"/>
      <c r="Q19" s="299"/>
      <c r="R19" s="299"/>
      <c r="S19" s="299"/>
      <c r="T19" s="300"/>
      <c r="U19" s="299"/>
      <c r="V19" s="299"/>
      <c r="W19" s="299"/>
      <c r="X19" s="299"/>
      <c r="Y19" s="300"/>
      <c r="Z19" s="299">
        <v>4</v>
      </c>
      <c r="AA19" s="299">
        <v>4</v>
      </c>
      <c r="AB19" s="299">
        <v>0</v>
      </c>
      <c r="AC19" s="299" t="s">
        <v>13</v>
      </c>
      <c r="AD19" s="300">
        <v>3</v>
      </c>
      <c r="AE19" s="302"/>
      <c r="AF19" s="302"/>
      <c r="AG19" s="302"/>
      <c r="AH19" s="302"/>
      <c r="AI19" s="303"/>
      <c r="AJ19" s="299"/>
      <c r="AK19" s="299"/>
      <c r="AL19" s="299"/>
      <c r="AM19" s="299"/>
      <c r="AN19" s="301"/>
      <c r="AO19" s="352" t="s">
        <v>192</v>
      </c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</row>
    <row r="20" spans="1:149" ht="18" customHeight="1" x14ac:dyDescent="0.2">
      <c r="A20" s="296" t="s">
        <v>52</v>
      </c>
      <c r="B20" s="297" t="s">
        <v>262</v>
      </c>
      <c r="C20" s="298" t="s">
        <v>119</v>
      </c>
      <c r="D20" s="299">
        <f t="shared" si="1"/>
        <v>12</v>
      </c>
      <c r="E20" s="300">
        <f t="shared" si="2"/>
        <v>4</v>
      </c>
      <c r="F20" s="299"/>
      <c r="G20" s="299"/>
      <c r="H20" s="299"/>
      <c r="I20" s="299"/>
      <c r="J20" s="300"/>
      <c r="K20" s="299"/>
      <c r="L20" s="299"/>
      <c r="M20" s="299"/>
      <c r="N20" s="299"/>
      <c r="O20" s="300"/>
      <c r="P20" s="299"/>
      <c r="Q20" s="299"/>
      <c r="R20" s="299"/>
      <c r="S20" s="299"/>
      <c r="T20" s="300"/>
      <c r="U20" s="299"/>
      <c r="V20" s="299"/>
      <c r="W20" s="299"/>
      <c r="X20" s="299"/>
      <c r="Y20" s="300"/>
      <c r="Z20" s="299"/>
      <c r="AA20" s="299"/>
      <c r="AB20" s="299"/>
      <c r="AC20" s="299"/>
      <c r="AD20" s="300"/>
      <c r="AE20" s="299">
        <v>4</v>
      </c>
      <c r="AF20" s="299">
        <v>0</v>
      </c>
      <c r="AG20" s="299">
        <v>8</v>
      </c>
      <c r="AH20" s="299" t="s">
        <v>74</v>
      </c>
      <c r="AI20" s="300">
        <v>4</v>
      </c>
      <c r="AJ20" s="299"/>
      <c r="AK20" s="299"/>
      <c r="AL20" s="299"/>
      <c r="AM20" s="299"/>
      <c r="AN20" s="301"/>
      <c r="AO20" s="351" t="s">
        <v>261</v>
      </c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</row>
    <row r="21" spans="1:149" ht="18" customHeight="1" x14ac:dyDescent="0.2">
      <c r="A21" s="296" t="s">
        <v>53</v>
      </c>
      <c r="B21" s="297" t="s">
        <v>263</v>
      </c>
      <c r="C21" s="298" t="s">
        <v>118</v>
      </c>
      <c r="D21" s="299">
        <f t="shared" si="1"/>
        <v>12</v>
      </c>
      <c r="E21" s="300">
        <f t="shared" si="2"/>
        <v>3</v>
      </c>
      <c r="F21" s="299"/>
      <c r="G21" s="299"/>
      <c r="H21" s="299"/>
      <c r="I21" s="299"/>
      <c r="J21" s="300"/>
      <c r="K21" s="299"/>
      <c r="L21" s="299"/>
      <c r="M21" s="299"/>
      <c r="N21" s="299"/>
      <c r="O21" s="300"/>
      <c r="P21" s="299"/>
      <c r="Q21" s="299"/>
      <c r="R21" s="299"/>
      <c r="S21" s="299"/>
      <c r="T21" s="300"/>
      <c r="U21" s="299"/>
      <c r="V21" s="299"/>
      <c r="W21" s="299"/>
      <c r="X21" s="299"/>
      <c r="Y21" s="300"/>
      <c r="Z21" s="299"/>
      <c r="AA21" s="299"/>
      <c r="AB21" s="299"/>
      <c r="AC21" s="299"/>
      <c r="AD21" s="300"/>
      <c r="AE21" s="299"/>
      <c r="AF21" s="299"/>
      <c r="AG21" s="299"/>
      <c r="AH21" s="299"/>
      <c r="AI21" s="300"/>
      <c r="AJ21" s="299">
        <v>8</v>
      </c>
      <c r="AK21" s="299">
        <v>0</v>
      </c>
      <c r="AL21" s="299">
        <v>4</v>
      </c>
      <c r="AM21" s="299" t="s">
        <v>13</v>
      </c>
      <c r="AN21" s="301">
        <v>3</v>
      </c>
      <c r="AO21" s="351" t="s">
        <v>262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</row>
    <row r="22" spans="1:149" s="69" customFormat="1" ht="15" customHeight="1" x14ac:dyDescent="0.2">
      <c r="A22" s="296" t="s">
        <v>54</v>
      </c>
      <c r="B22" s="297" t="s">
        <v>301</v>
      </c>
      <c r="C22" s="304" t="s">
        <v>183</v>
      </c>
      <c r="D22" s="299">
        <f t="shared" si="1"/>
        <v>8</v>
      </c>
      <c r="E22" s="300">
        <f t="shared" si="2"/>
        <v>2</v>
      </c>
      <c r="F22" s="299"/>
      <c r="G22" s="299"/>
      <c r="H22" s="299"/>
      <c r="I22" s="299"/>
      <c r="J22" s="300"/>
      <c r="K22" s="299"/>
      <c r="L22" s="299"/>
      <c r="M22" s="299"/>
      <c r="N22" s="299"/>
      <c r="O22" s="300"/>
      <c r="P22" s="299"/>
      <c r="Q22" s="299"/>
      <c r="R22" s="299"/>
      <c r="S22" s="299"/>
      <c r="T22" s="300"/>
      <c r="U22" s="299"/>
      <c r="V22" s="299"/>
      <c r="W22" s="299"/>
      <c r="X22" s="299"/>
      <c r="Y22" s="300"/>
      <c r="Z22" s="299"/>
      <c r="AA22" s="299"/>
      <c r="AB22" s="299"/>
      <c r="AC22" s="299"/>
      <c r="AD22" s="299"/>
      <c r="AE22" s="299">
        <v>8</v>
      </c>
      <c r="AF22" s="299">
        <v>0</v>
      </c>
      <c r="AG22" s="299">
        <v>0</v>
      </c>
      <c r="AH22" s="299" t="s">
        <v>13</v>
      </c>
      <c r="AI22" s="299">
        <v>2</v>
      </c>
      <c r="AJ22" s="299"/>
      <c r="AK22" s="299"/>
      <c r="AL22" s="299"/>
      <c r="AM22" s="299"/>
      <c r="AN22" s="305"/>
      <c r="AO22" s="351" t="s">
        <v>261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</row>
    <row r="23" spans="1:149" s="69" customFormat="1" ht="15.75" x14ac:dyDescent="0.2">
      <c r="A23" s="296" t="s">
        <v>55</v>
      </c>
      <c r="B23" s="297" t="s">
        <v>264</v>
      </c>
      <c r="C23" s="304" t="s">
        <v>117</v>
      </c>
      <c r="D23" s="299">
        <f t="shared" si="1"/>
        <v>8</v>
      </c>
      <c r="E23" s="300">
        <f t="shared" si="2"/>
        <v>2</v>
      </c>
      <c r="F23" s="299"/>
      <c r="G23" s="299"/>
      <c r="H23" s="299"/>
      <c r="I23" s="299"/>
      <c r="J23" s="300"/>
      <c r="K23" s="299"/>
      <c r="L23" s="299"/>
      <c r="M23" s="299"/>
      <c r="N23" s="299"/>
      <c r="O23" s="300"/>
      <c r="P23" s="299"/>
      <c r="Q23" s="299"/>
      <c r="R23" s="299"/>
      <c r="S23" s="299"/>
      <c r="T23" s="300"/>
      <c r="U23" s="299"/>
      <c r="V23" s="299"/>
      <c r="W23" s="299"/>
      <c r="X23" s="299"/>
      <c r="Y23" s="300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>
        <v>0</v>
      </c>
      <c r="AK23" s="299">
        <v>8</v>
      </c>
      <c r="AL23" s="299">
        <v>0</v>
      </c>
      <c r="AM23" s="299" t="s">
        <v>74</v>
      </c>
      <c r="AN23" s="305">
        <v>2</v>
      </c>
      <c r="AO23" s="351" t="s">
        <v>259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</row>
    <row r="24" spans="1:149" s="73" customFormat="1" ht="15.75" x14ac:dyDescent="0.2">
      <c r="A24" s="296" t="s">
        <v>56</v>
      </c>
      <c r="B24" s="297" t="s">
        <v>265</v>
      </c>
      <c r="C24" s="304" t="s">
        <v>116</v>
      </c>
      <c r="D24" s="299">
        <f t="shared" si="1"/>
        <v>8</v>
      </c>
      <c r="E24" s="300">
        <f t="shared" si="2"/>
        <v>2</v>
      </c>
      <c r="F24" s="299"/>
      <c r="G24" s="299"/>
      <c r="H24" s="299"/>
      <c r="I24" s="299"/>
      <c r="J24" s="300"/>
      <c r="K24" s="299"/>
      <c r="L24" s="299"/>
      <c r="M24" s="299"/>
      <c r="N24" s="299"/>
      <c r="O24" s="300"/>
      <c r="P24" s="299"/>
      <c r="Q24" s="299"/>
      <c r="R24" s="299"/>
      <c r="S24" s="299"/>
      <c r="T24" s="300"/>
      <c r="U24" s="299"/>
      <c r="V24" s="299"/>
      <c r="W24" s="299"/>
      <c r="X24" s="299"/>
      <c r="Y24" s="300"/>
      <c r="Z24" s="299"/>
      <c r="AA24" s="299"/>
      <c r="AB24" s="299"/>
      <c r="AC24" s="299"/>
      <c r="AD24" s="299"/>
      <c r="AE24" s="299">
        <v>0</v>
      </c>
      <c r="AF24" s="299">
        <v>0</v>
      </c>
      <c r="AG24" s="299">
        <v>8</v>
      </c>
      <c r="AH24" s="299" t="s">
        <v>74</v>
      </c>
      <c r="AI24" s="299">
        <v>2</v>
      </c>
      <c r="AJ24" s="299"/>
      <c r="AK24" s="299"/>
      <c r="AL24" s="299"/>
      <c r="AM24" s="299"/>
      <c r="AN24" s="305"/>
      <c r="AO24" s="355" t="s">
        <v>259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</row>
    <row r="25" spans="1:149" s="73" customFormat="1" ht="15.75" x14ac:dyDescent="0.2">
      <c r="A25" s="296" t="s">
        <v>57</v>
      </c>
      <c r="B25" s="297" t="s">
        <v>266</v>
      </c>
      <c r="C25" s="304" t="s">
        <v>115</v>
      </c>
      <c r="D25" s="299">
        <f t="shared" si="1"/>
        <v>8</v>
      </c>
      <c r="E25" s="300">
        <f t="shared" si="2"/>
        <v>2</v>
      </c>
      <c r="F25" s="299"/>
      <c r="G25" s="299"/>
      <c r="H25" s="299"/>
      <c r="I25" s="299"/>
      <c r="J25" s="300"/>
      <c r="K25" s="299"/>
      <c r="L25" s="299"/>
      <c r="M25" s="299"/>
      <c r="N25" s="299"/>
      <c r="O25" s="300"/>
      <c r="P25" s="299"/>
      <c r="Q25" s="299"/>
      <c r="R25" s="299"/>
      <c r="S25" s="299"/>
      <c r="T25" s="300"/>
      <c r="U25" s="299"/>
      <c r="V25" s="299"/>
      <c r="W25" s="299"/>
      <c r="X25" s="299"/>
      <c r="Y25" s="300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>
        <v>0</v>
      </c>
      <c r="AK25" s="299">
        <v>0</v>
      </c>
      <c r="AL25" s="299">
        <v>8</v>
      </c>
      <c r="AM25" s="299" t="s">
        <v>74</v>
      </c>
      <c r="AN25" s="305">
        <v>2</v>
      </c>
      <c r="AO25" s="353" t="s">
        <v>265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</row>
    <row r="26" spans="1:149" s="73" customFormat="1" ht="30" x14ac:dyDescent="0.2">
      <c r="A26" s="296" t="s">
        <v>87</v>
      </c>
      <c r="B26" s="297" t="s">
        <v>314</v>
      </c>
      <c r="C26" s="304" t="s">
        <v>184</v>
      </c>
      <c r="D26" s="299">
        <f t="shared" si="1"/>
        <v>8</v>
      </c>
      <c r="E26" s="300">
        <f t="shared" si="2"/>
        <v>3</v>
      </c>
      <c r="F26" s="299"/>
      <c r="G26" s="299"/>
      <c r="H26" s="299"/>
      <c r="I26" s="299"/>
      <c r="J26" s="300"/>
      <c r="K26" s="299"/>
      <c r="L26" s="299"/>
      <c r="M26" s="299"/>
      <c r="N26" s="299"/>
      <c r="O26" s="300"/>
      <c r="P26" s="299"/>
      <c r="Q26" s="299"/>
      <c r="R26" s="299"/>
      <c r="S26" s="299"/>
      <c r="T26" s="300"/>
      <c r="U26" s="299"/>
      <c r="V26" s="299"/>
      <c r="W26" s="299"/>
      <c r="X26" s="299"/>
      <c r="Y26" s="300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>
        <v>8</v>
      </c>
      <c r="AK26" s="299">
        <v>0</v>
      </c>
      <c r="AL26" s="299">
        <v>0</v>
      </c>
      <c r="AM26" s="299" t="s">
        <v>13</v>
      </c>
      <c r="AN26" s="305">
        <v>3</v>
      </c>
      <c r="AO26" s="353" t="s">
        <v>192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</row>
    <row r="27" spans="1:149" s="69" customFormat="1" ht="15.75" x14ac:dyDescent="0.2">
      <c r="A27" s="296" t="s">
        <v>58</v>
      </c>
      <c r="B27" s="297" t="s">
        <v>300</v>
      </c>
      <c r="C27" s="304" t="s">
        <v>114</v>
      </c>
      <c r="D27" s="299">
        <f t="shared" si="1"/>
        <v>12</v>
      </c>
      <c r="E27" s="300">
        <f t="shared" si="2"/>
        <v>4</v>
      </c>
      <c r="F27" s="299"/>
      <c r="G27" s="299"/>
      <c r="H27" s="299"/>
      <c r="I27" s="299"/>
      <c r="J27" s="300"/>
      <c r="K27" s="299"/>
      <c r="L27" s="299"/>
      <c r="M27" s="299"/>
      <c r="N27" s="299"/>
      <c r="O27" s="300"/>
      <c r="P27" s="299"/>
      <c r="Q27" s="299"/>
      <c r="R27" s="299"/>
      <c r="S27" s="299"/>
      <c r="T27" s="300"/>
      <c r="U27" s="299"/>
      <c r="V27" s="299"/>
      <c r="W27" s="299"/>
      <c r="X27" s="299"/>
      <c r="Y27" s="300"/>
      <c r="Z27" s="299">
        <v>4</v>
      </c>
      <c r="AA27" s="299">
        <v>0</v>
      </c>
      <c r="AB27" s="299">
        <v>8</v>
      </c>
      <c r="AC27" s="299" t="s">
        <v>74</v>
      </c>
      <c r="AD27" s="299">
        <v>4</v>
      </c>
      <c r="AE27" s="299"/>
      <c r="AF27" s="299"/>
      <c r="AG27" s="299"/>
      <c r="AH27" s="299"/>
      <c r="AI27" s="299"/>
      <c r="AJ27" s="299"/>
      <c r="AK27" s="299"/>
      <c r="AL27" s="299"/>
      <c r="AM27" s="299"/>
      <c r="AN27" s="305"/>
      <c r="AO27" s="351" t="s">
        <v>254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</row>
    <row r="28" spans="1:149" s="72" customFormat="1" ht="16.5" thickBot="1" x14ac:dyDescent="0.25">
      <c r="A28" s="296" t="s">
        <v>59</v>
      </c>
      <c r="B28" s="297" t="s">
        <v>267</v>
      </c>
      <c r="C28" s="304" t="s">
        <v>113</v>
      </c>
      <c r="D28" s="299">
        <f t="shared" si="1"/>
        <v>8</v>
      </c>
      <c r="E28" s="300">
        <f t="shared" si="2"/>
        <v>3</v>
      </c>
      <c r="F28" s="299"/>
      <c r="G28" s="299"/>
      <c r="H28" s="299"/>
      <c r="I28" s="299"/>
      <c r="J28" s="300"/>
      <c r="K28" s="299"/>
      <c r="L28" s="299"/>
      <c r="M28" s="299"/>
      <c r="N28" s="299"/>
      <c r="O28" s="300"/>
      <c r="P28" s="299"/>
      <c r="Q28" s="299"/>
      <c r="R28" s="299"/>
      <c r="S28" s="299"/>
      <c r="T28" s="300"/>
      <c r="U28" s="299"/>
      <c r="V28" s="299"/>
      <c r="W28" s="299"/>
      <c r="X28" s="299"/>
      <c r="Y28" s="300"/>
      <c r="Z28" s="299"/>
      <c r="AA28" s="299"/>
      <c r="AB28" s="299"/>
      <c r="AC28" s="299"/>
      <c r="AD28" s="299"/>
      <c r="AE28" s="299">
        <v>0</v>
      </c>
      <c r="AF28" s="299">
        <v>0</v>
      </c>
      <c r="AG28" s="299">
        <v>8</v>
      </c>
      <c r="AH28" s="299" t="s">
        <v>74</v>
      </c>
      <c r="AI28" s="299">
        <v>3</v>
      </c>
      <c r="AJ28" s="299"/>
      <c r="AK28" s="299"/>
      <c r="AL28" s="299"/>
      <c r="AM28" s="299"/>
      <c r="AN28" s="305"/>
      <c r="AO28" s="351" t="s">
        <v>192</v>
      </c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</row>
    <row r="29" spans="1:149" ht="18" customHeight="1" thickBot="1" x14ac:dyDescent="0.25">
      <c r="A29" s="468" t="s">
        <v>76</v>
      </c>
      <c r="B29" s="469"/>
      <c r="C29" s="469"/>
      <c r="D29" s="43">
        <f t="shared" si="1"/>
        <v>40</v>
      </c>
      <c r="E29" s="306">
        <f t="shared" si="2"/>
        <v>10</v>
      </c>
      <c r="F29" s="43"/>
      <c r="G29" s="43"/>
      <c r="H29" s="43"/>
      <c r="I29" s="43"/>
      <c r="J29" s="306"/>
      <c r="K29" s="43"/>
      <c r="L29" s="43"/>
      <c r="M29" s="43"/>
      <c r="N29" s="43"/>
      <c r="O29" s="306"/>
      <c r="P29" s="43"/>
      <c r="Q29" s="43"/>
      <c r="R29" s="43"/>
      <c r="S29" s="43"/>
      <c r="T29" s="306"/>
      <c r="U29" s="43"/>
      <c r="V29" s="43"/>
      <c r="W29" s="43"/>
      <c r="X29" s="43"/>
      <c r="Y29" s="306"/>
      <c r="Z29" s="43">
        <f>SUM(Z30:Z35)</f>
        <v>0</v>
      </c>
      <c r="AA29" s="43">
        <f>SUM(AA30:AA35)</f>
        <v>24</v>
      </c>
      <c r="AB29" s="43">
        <f>SUM(AB30:AB35)</f>
        <v>0</v>
      </c>
      <c r="AC29" s="43"/>
      <c r="AD29" s="306">
        <f>SUM(AD30:AD35)</f>
        <v>6</v>
      </c>
      <c r="AE29" s="43">
        <f>SUM(AE30:AE35)</f>
        <v>0</v>
      </c>
      <c r="AF29" s="43">
        <f>SUM(AF30:AF35)</f>
        <v>16</v>
      </c>
      <c r="AG29" s="43">
        <f>SUM(AG30:AG35)</f>
        <v>0</v>
      </c>
      <c r="AH29" s="43"/>
      <c r="AI29" s="306">
        <f>SUM(AI30:AI35)</f>
        <v>4</v>
      </c>
      <c r="AJ29" s="43"/>
      <c r="AK29" s="43"/>
      <c r="AL29" s="43"/>
      <c r="AM29" s="43"/>
      <c r="AN29" s="42"/>
      <c r="AO29" s="354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</row>
    <row r="30" spans="1:149" ht="18" customHeight="1" x14ac:dyDescent="0.2">
      <c r="A30" s="296" t="s">
        <v>70</v>
      </c>
      <c r="B30" s="307"/>
      <c r="C30" s="304" t="s">
        <v>201</v>
      </c>
      <c r="D30" s="308">
        <v>8</v>
      </c>
      <c r="E30" s="300">
        <v>2</v>
      </c>
      <c r="F30" s="299"/>
      <c r="G30" s="299"/>
      <c r="H30" s="299"/>
      <c r="I30" s="299"/>
      <c r="J30" s="300"/>
      <c r="K30" s="299"/>
      <c r="L30" s="299"/>
      <c r="M30" s="299"/>
      <c r="N30" s="299"/>
      <c r="O30" s="300"/>
      <c r="P30" s="299"/>
      <c r="Q30" s="299"/>
      <c r="R30" s="299"/>
      <c r="S30" s="299"/>
      <c r="T30" s="300"/>
      <c r="U30" s="299"/>
      <c r="V30" s="299"/>
      <c r="W30" s="299"/>
      <c r="X30" s="299"/>
      <c r="Y30" s="300"/>
      <c r="Z30" s="299">
        <v>0</v>
      </c>
      <c r="AA30" s="299">
        <v>8</v>
      </c>
      <c r="AB30" s="299">
        <v>0</v>
      </c>
      <c r="AC30" s="299" t="s">
        <v>74</v>
      </c>
      <c r="AD30" s="299">
        <v>2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305"/>
      <c r="AO30" s="170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</row>
    <row r="31" spans="1:149" ht="18" customHeight="1" x14ac:dyDescent="0.2">
      <c r="A31" s="296" t="s">
        <v>88</v>
      </c>
      <c r="B31" s="307"/>
      <c r="C31" s="304" t="s">
        <v>202</v>
      </c>
      <c r="D31" s="308">
        <v>8</v>
      </c>
      <c r="E31" s="300">
        <v>2</v>
      </c>
      <c r="F31" s="299"/>
      <c r="G31" s="299"/>
      <c r="H31" s="299"/>
      <c r="I31" s="299"/>
      <c r="J31" s="300"/>
      <c r="K31" s="299"/>
      <c r="L31" s="299"/>
      <c r="M31" s="299"/>
      <c r="N31" s="299"/>
      <c r="O31" s="300"/>
      <c r="P31" s="299"/>
      <c r="Q31" s="299"/>
      <c r="R31" s="299"/>
      <c r="S31" s="299"/>
      <c r="T31" s="300"/>
      <c r="U31" s="299"/>
      <c r="V31" s="299"/>
      <c r="W31" s="299"/>
      <c r="X31" s="299"/>
      <c r="Y31" s="300"/>
      <c r="Z31" s="299">
        <v>0</v>
      </c>
      <c r="AA31" s="299">
        <v>8</v>
      </c>
      <c r="AB31" s="299">
        <v>0</v>
      </c>
      <c r="AC31" s="299" t="s">
        <v>74</v>
      </c>
      <c r="AD31" s="299">
        <v>2</v>
      </c>
      <c r="AE31" s="299"/>
      <c r="AF31" s="299"/>
      <c r="AG31" s="299"/>
      <c r="AH31" s="299"/>
      <c r="AI31" s="299"/>
      <c r="AJ31" s="299"/>
      <c r="AK31" s="299"/>
      <c r="AL31" s="299"/>
      <c r="AM31" s="299"/>
      <c r="AN31" s="305"/>
      <c r="AO31" s="170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</row>
    <row r="32" spans="1:149" ht="18" customHeight="1" x14ac:dyDescent="0.2">
      <c r="A32" s="296" t="s">
        <v>128</v>
      </c>
      <c r="B32" s="307"/>
      <c r="C32" s="304" t="s">
        <v>203</v>
      </c>
      <c r="D32" s="308">
        <v>8</v>
      </c>
      <c r="E32" s="300">
        <v>2</v>
      </c>
      <c r="F32" s="299"/>
      <c r="G32" s="299"/>
      <c r="H32" s="299"/>
      <c r="I32" s="299"/>
      <c r="J32" s="300"/>
      <c r="K32" s="299"/>
      <c r="L32" s="299"/>
      <c r="M32" s="299"/>
      <c r="N32" s="299"/>
      <c r="O32" s="300"/>
      <c r="P32" s="299"/>
      <c r="Q32" s="299"/>
      <c r="R32" s="299"/>
      <c r="S32" s="299"/>
      <c r="T32" s="300"/>
      <c r="U32" s="299"/>
      <c r="V32" s="299"/>
      <c r="W32" s="299"/>
      <c r="X32" s="299"/>
      <c r="Y32" s="300"/>
      <c r="Z32" s="299">
        <v>0</v>
      </c>
      <c r="AA32" s="299">
        <v>8</v>
      </c>
      <c r="AB32" s="299">
        <v>0</v>
      </c>
      <c r="AC32" s="299" t="s">
        <v>74</v>
      </c>
      <c r="AD32" s="299">
        <v>2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305"/>
      <c r="AO32" s="170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</row>
    <row r="33" spans="1:149" ht="18" customHeight="1" x14ac:dyDescent="0.2">
      <c r="A33" s="296" t="s">
        <v>176</v>
      </c>
      <c r="B33" s="307"/>
      <c r="C33" s="304" t="s">
        <v>204</v>
      </c>
      <c r="D33" s="308">
        <v>8</v>
      </c>
      <c r="E33" s="300">
        <v>2</v>
      </c>
      <c r="F33" s="299"/>
      <c r="G33" s="299"/>
      <c r="H33" s="299"/>
      <c r="I33" s="299"/>
      <c r="J33" s="300"/>
      <c r="K33" s="299"/>
      <c r="L33" s="299"/>
      <c r="M33" s="299"/>
      <c r="N33" s="299"/>
      <c r="O33" s="300"/>
      <c r="P33" s="299"/>
      <c r="Q33" s="299"/>
      <c r="R33" s="299"/>
      <c r="S33" s="299"/>
      <c r="T33" s="300"/>
      <c r="U33" s="299"/>
      <c r="V33" s="299"/>
      <c r="W33" s="299"/>
      <c r="X33" s="299"/>
      <c r="Y33" s="300"/>
      <c r="Z33" s="299"/>
      <c r="AA33" s="299"/>
      <c r="AB33" s="299"/>
      <c r="AC33" s="299"/>
      <c r="AD33" s="299"/>
      <c r="AE33" s="299">
        <v>0</v>
      </c>
      <c r="AF33" s="299">
        <v>8</v>
      </c>
      <c r="AG33" s="299">
        <v>0</v>
      </c>
      <c r="AH33" s="299" t="s">
        <v>74</v>
      </c>
      <c r="AI33" s="299">
        <v>2</v>
      </c>
      <c r="AJ33" s="299"/>
      <c r="AK33" s="299"/>
      <c r="AL33" s="299"/>
      <c r="AM33" s="299"/>
      <c r="AN33" s="305"/>
      <c r="AO33" s="170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</row>
    <row r="34" spans="1:149" ht="18" customHeight="1" x14ac:dyDescent="0.2">
      <c r="A34" s="296" t="s">
        <v>177</v>
      </c>
      <c r="B34" s="307"/>
      <c r="C34" s="304" t="s">
        <v>205</v>
      </c>
      <c r="D34" s="308">
        <v>8</v>
      </c>
      <c r="E34" s="300">
        <v>2</v>
      </c>
      <c r="F34" s="299"/>
      <c r="G34" s="299"/>
      <c r="H34" s="299"/>
      <c r="I34" s="299"/>
      <c r="J34" s="300"/>
      <c r="K34" s="299"/>
      <c r="L34" s="299"/>
      <c r="M34" s="299"/>
      <c r="N34" s="299"/>
      <c r="O34" s="300"/>
      <c r="P34" s="299"/>
      <c r="Q34" s="299"/>
      <c r="R34" s="299"/>
      <c r="S34" s="299"/>
      <c r="T34" s="300"/>
      <c r="U34" s="299"/>
      <c r="V34" s="299"/>
      <c r="W34" s="299"/>
      <c r="X34" s="299"/>
      <c r="Y34" s="300"/>
      <c r="Z34" s="299"/>
      <c r="AA34" s="299"/>
      <c r="AB34" s="299"/>
      <c r="AC34" s="299"/>
      <c r="AD34" s="299"/>
      <c r="AE34" s="299">
        <v>0</v>
      </c>
      <c r="AF34" s="299">
        <v>8</v>
      </c>
      <c r="AG34" s="299">
        <v>0</v>
      </c>
      <c r="AH34" s="299" t="s">
        <v>74</v>
      </c>
      <c r="AI34" s="299">
        <v>2</v>
      </c>
      <c r="AJ34" s="299"/>
      <c r="AK34" s="299"/>
      <c r="AL34" s="299"/>
      <c r="AM34" s="299"/>
      <c r="AN34" s="305"/>
      <c r="AO34" s="170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</row>
    <row r="35" spans="1:149" s="52" customFormat="1" ht="24" customHeight="1" thickBot="1" x14ac:dyDescent="0.25">
      <c r="A35" s="309"/>
      <c r="B35" s="310" t="s">
        <v>305</v>
      </c>
      <c r="C35" s="311" t="s">
        <v>16</v>
      </c>
      <c r="D35" s="312">
        <f>AL35</f>
        <v>13</v>
      </c>
      <c r="E35" s="313">
        <f>SUM(J35,O35,T35:U35,Y35,AD35,AI35:AJ35,AN35)</f>
        <v>15</v>
      </c>
      <c r="F35" s="314"/>
      <c r="G35" s="314"/>
      <c r="H35" s="314"/>
      <c r="I35" s="314"/>
      <c r="J35" s="315"/>
      <c r="K35" s="314"/>
      <c r="L35" s="314"/>
      <c r="M35" s="314"/>
      <c r="N35" s="314"/>
      <c r="O35" s="315"/>
      <c r="P35" s="314"/>
      <c r="Q35" s="314"/>
      <c r="R35" s="314"/>
      <c r="S35" s="314"/>
      <c r="T35" s="315"/>
      <c r="U35" s="314"/>
      <c r="V35" s="314"/>
      <c r="W35" s="314"/>
      <c r="X35" s="314"/>
      <c r="Y35" s="315"/>
      <c r="Z35" s="314"/>
      <c r="AA35" s="314"/>
      <c r="AB35" s="314"/>
      <c r="AC35" s="314"/>
      <c r="AD35" s="315"/>
      <c r="AE35" s="314"/>
      <c r="AF35" s="314"/>
      <c r="AG35" s="314"/>
      <c r="AH35" s="314"/>
      <c r="AI35" s="315"/>
      <c r="AJ35" s="314"/>
      <c r="AK35" s="314"/>
      <c r="AL35" s="314">
        <v>13</v>
      </c>
      <c r="AM35" s="314" t="s">
        <v>150</v>
      </c>
      <c r="AN35" s="316">
        <v>15</v>
      </c>
      <c r="AO35" s="5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</row>
    <row r="36" spans="1:149" ht="20.25" customHeight="1" thickTop="1" x14ac:dyDescent="0.2">
      <c r="A36" s="317"/>
      <c r="B36" s="318"/>
      <c r="C36" s="319" t="s">
        <v>15</v>
      </c>
      <c r="D36" s="320">
        <f>G37+L37+Q37+V37+AA37+AF37+AK37</f>
        <v>669</v>
      </c>
      <c r="E36" s="321">
        <f>J36+O36+T36+Y36+AD36+AI36+AN36</f>
        <v>210</v>
      </c>
      <c r="F36" s="322"/>
      <c r="G36" s="322"/>
      <c r="H36" s="322"/>
      <c r="I36" s="322"/>
      <c r="J36" s="321">
        <f>'KIP BSc E ALAP L'!K52</f>
        <v>31</v>
      </c>
      <c r="K36" s="322"/>
      <c r="L36" s="322"/>
      <c r="M36" s="322"/>
      <c r="N36" s="322"/>
      <c r="O36" s="321">
        <f>'KIP BSc E ALAP L'!P52</f>
        <v>33</v>
      </c>
      <c r="P36" s="43"/>
      <c r="Q36" s="43"/>
      <c r="R36" s="43"/>
      <c r="S36" s="43"/>
      <c r="T36" s="321">
        <f>'KIP BSc E ALAP L'!U52</f>
        <v>29</v>
      </c>
      <c r="U36" s="43"/>
      <c r="V36" s="43"/>
      <c r="W36" s="43"/>
      <c r="X36" s="43"/>
      <c r="Y36" s="321">
        <f>'KIP BSc E ALAP L'!Z52+Y11</f>
        <v>31</v>
      </c>
      <c r="Z36" s="322"/>
      <c r="AA36" s="322"/>
      <c r="AB36" s="322"/>
      <c r="AC36" s="322"/>
      <c r="AD36" s="321">
        <f>'KIP BSc E ALAP L'!AE52+AD11+AD29</f>
        <v>28</v>
      </c>
      <c r="AE36" s="43"/>
      <c r="AF36" s="43"/>
      <c r="AG36" s="43"/>
      <c r="AH36" s="43"/>
      <c r="AI36" s="321">
        <f>'KIP BSc E ALAP L'!AJ52+AI11+AI29</f>
        <v>27</v>
      </c>
      <c r="AJ36" s="43"/>
      <c r="AK36" s="43"/>
      <c r="AL36" s="43"/>
      <c r="AM36" s="43"/>
      <c r="AN36" s="323">
        <f>'KIP BSc E ALAP L'!AO52+AN11+AN35</f>
        <v>31</v>
      </c>
      <c r="AO36" s="78">
        <f>SUM(J36,O36,T36,Y36,AD36,AI36,AN36)</f>
        <v>210</v>
      </c>
      <c r="AP36" s="77"/>
      <c r="AQ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</row>
    <row r="37" spans="1:149" s="52" customFormat="1" ht="18" customHeight="1" x14ac:dyDescent="0.2">
      <c r="A37" s="483" t="s">
        <v>179</v>
      </c>
      <c r="B37" s="324"/>
      <c r="C37" s="325" t="s">
        <v>304</v>
      </c>
      <c r="D37" s="329">
        <f>G37+L37+Q37+V37+AA37+AF37+AK37</f>
        <v>669</v>
      </c>
      <c r="E37" s="327"/>
      <c r="F37" s="328"/>
      <c r="G37" s="329">
        <f>'KIP BSc E ALAP L'!H55</f>
        <v>100</v>
      </c>
      <c r="H37" s="328"/>
      <c r="I37" s="326"/>
      <c r="J37" s="330"/>
      <c r="K37" s="328"/>
      <c r="L37" s="329">
        <f>'KIP BSc E ALAP L'!M55</f>
        <v>112</v>
      </c>
      <c r="M37" s="328"/>
      <c r="N37" s="328"/>
      <c r="O37" s="330"/>
      <c r="P37" s="328"/>
      <c r="Q37" s="329">
        <f>'KIP BSc E ALAP L'!R55</f>
        <v>88</v>
      </c>
      <c r="R37" s="328"/>
      <c r="S37" s="328"/>
      <c r="T37" s="330"/>
      <c r="U37" s="328"/>
      <c r="V37" s="329">
        <f>'KIP BSc E ALAP L'!W55+U11+V11+W11</f>
        <v>108</v>
      </c>
      <c r="W37" s="328"/>
      <c r="X37" s="328"/>
      <c r="Y37" s="331"/>
      <c r="Z37" s="328"/>
      <c r="AA37" s="329">
        <f>'KIP BSc E ALAP L'!AB55+Z11+AA11+AB11+Z29+AA29+AB29</f>
        <v>92</v>
      </c>
      <c r="AB37" s="328"/>
      <c r="AC37" s="326"/>
      <c r="AD37" s="331"/>
      <c r="AE37" s="328"/>
      <c r="AF37" s="329">
        <f>'KIP BSc E ALAP L'!AG55+AE11+AF11+AG11+AE29+AF29+AG29</f>
        <v>96</v>
      </c>
      <c r="AG37" s="328"/>
      <c r="AH37" s="328"/>
      <c r="AI37" s="330"/>
      <c r="AJ37" s="328"/>
      <c r="AK37" s="329">
        <f>'KIP BSc E ALAP L'!AL55+AJ11+AK11+AL11+AL35</f>
        <v>73</v>
      </c>
      <c r="AL37" s="328"/>
      <c r="AM37" s="328"/>
      <c r="AN37" s="332"/>
      <c r="AO37" s="51"/>
      <c r="AP37" s="75"/>
      <c r="AQ37" s="75"/>
      <c r="AR37" s="79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pans="1:149" s="52" customFormat="1" ht="18" customHeight="1" x14ac:dyDescent="0.2">
      <c r="A38" s="483"/>
      <c r="B38" s="324"/>
      <c r="C38" s="325" t="s">
        <v>178</v>
      </c>
      <c r="D38" s="329">
        <f>G38+L38+Q38+V38+AA38+AF38+AK38</f>
        <v>397</v>
      </c>
      <c r="E38" s="333"/>
      <c r="F38" s="328"/>
      <c r="G38" s="334">
        <f>'KIP BSc E ALAP L'!G56:I56</f>
        <v>44</v>
      </c>
      <c r="H38" s="328"/>
      <c r="I38" s="326"/>
      <c r="J38" s="330"/>
      <c r="K38" s="328"/>
      <c r="L38" s="335">
        <f>'KIP BSc E ALAP L'!L56:N56</f>
        <v>64</v>
      </c>
      <c r="M38" s="328"/>
      <c r="N38" s="328"/>
      <c r="O38" s="330"/>
      <c r="P38" s="328"/>
      <c r="Q38" s="335">
        <f>'KIP BSc E ALAP L'!Q56:S56</f>
        <v>44</v>
      </c>
      <c r="R38" s="328"/>
      <c r="S38" s="328"/>
      <c r="T38" s="330"/>
      <c r="U38" s="328"/>
      <c r="V38" s="335">
        <f>'KIP BSc E ALAP L'!V56:X56+V11+W11</f>
        <v>60</v>
      </c>
      <c r="W38" s="328"/>
      <c r="X38" s="328"/>
      <c r="Y38" s="331"/>
      <c r="Z38" s="328"/>
      <c r="AA38" s="334">
        <f>'KIP BSc E ALAP L'!AB56+AA11+AB11+AA29+AB29</f>
        <v>64</v>
      </c>
      <c r="AB38" s="328"/>
      <c r="AC38" s="326"/>
      <c r="AD38" s="331"/>
      <c r="AE38" s="328"/>
      <c r="AF38" s="335">
        <f>'KIP BSc E ALAP L'!AG56+AF11+AG11+AF29+AG29</f>
        <v>72</v>
      </c>
      <c r="AG38" s="328"/>
      <c r="AH38" s="328"/>
      <c r="AI38" s="330"/>
      <c r="AJ38" s="328"/>
      <c r="AK38" s="335">
        <f>'KIP BSc E ALAP L'!AL56+AK11+AL11+AL35</f>
        <v>49</v>
      </c>
      <c r="AL38" s="328"/>
      <c r="AM38" s="328"/>
      <c r="AN38" s="332"/>
      <c r="AO38" s="51"/>
      <c r="AP38" s="75"/>
      <c r="AQ38" s="75"/>
      <c r="AR38" s="79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</row>
    <row r="39" spans="1:149" s="52" customFormat="1" ht="18" customHeight="1" x14ac:dyDescent="0.2">
      <c r="A39" s="483"/>
      <c r="B39" s="324"/>
      <c r="C39" s="325" t="s">
        <v>182</v>
      </c>
      <c r="D39" s="329">
        <f>(D38/D36)*100</f>
        <v>59.342301943198805</v>
      </c>
      <c r="E39" s="333"/>
      <c r="F39" s="328"/>
      <c r="G39" s="334"/>
      <c r="H39" s="328"/>
      <c r="I39" s="326"/>
      <c r="J39" s="330"/>
      <c r="K39" s="328"/>
      <c r="L39" s="335"/>
      <c r="M39" s="328"/>
      <c r="N39" s="328"/>
      <c r="O39" s="330"/>
      <c r="P39" s="328"/>
      <c r="Q39" s="335"/>
      <c r="R39" s="328"/>
      <c r="S39" s="328"/>
      <c r="T39" s="330"/>
      <c r="U39" s="328"/>
      <c r="V39" s="335"/>
      <c r="W39" s="328"/>
      <c r="X39" s="328"/>
      <c r="Y39" s="331"/>
      <c r="Z39" s="328"/>
      <c r="AA39" s="334"/>
      <c r="AB39" s="328"/>
      <c r="AC39" s="326"/>
      <c r="AD39" s="331"/>
      <c r="AE39" s="328"/>
      <c r="AF39" s="335"/>
      <c r="AG39" s="328"/>
      <c r="AH39" s="328"/>
      <c r="AI39" s="330"/>
      <c r="AJ39" s="328"/>
      <c r="AK39" s="335"/>
      <c r="AL39" s="328"/>
      <c r="AM39" s="328"/>
      <c r="AN39" s="332"/>
      <c r="AO39" s="51"/>
      <c r="AP39" s="75"/>
      <c r="AQ39" s="75"/>
      <c r="AR39" s="79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</row>
    <row r="40" spans="1:149" s="52" customFormat="1" ht="18" customHeight="1" x14ac:dyDescent="0.2">
      <c r="A40" s="483"/>
      <c r="B40" s="324"/>
      <c r="C40" s="336" t="s">
        <v>14</v>
      </c>
      <c r="D40" s="333"/>
      <c r="E40" s="333"/>
      <c r="F40" s="337"/>
      <c r="G40" s="337"/>
      <c r="H40" s="337"/>
      <c r="I40" s="335">
        <f>COUNTIF(I$12:I$35,"v")+'KIP BSc E ALAP L'!J53</f>
        <v>5</v>
      </c>
      <c r="J40" s="338"/>
      <c r="K40" s="339"/>
      <c r="L40" s="339"/>
      <c r="M40" s="339"/>
      <c r="N40" s="335">
        <f>COUNTIF(N$12:N$35,"v")+'KIP BSc E ALAP L'!O53</f>
        <v>4</v>
      </c>
      <c r="O40" s="338"/>
      <c r="P40" s="339"/>
      <c r="Q40" s="339"/>
      <c r="R40" s="339"/>
      <c r="S40" s="335">
        <f>COUNTIF(S$12:S$35,"v")+'KIP BSc E ALAP L'!T53</f>
        <v>3</v>
      </c>
      <c r="T40" s="338"/>
      <c r="U40" s="339"/>
      <c r="V40" s="339"/>
      <c r="W40" s="339"/>
      <c r="X40" s="335">
        <f>COUNTIF(X$12:X$35,"v")+'KIP BSc E ALAP L'!Y53</f>
        <v>4</v>
      </c>
      <c r="Y40" s="340"/>
      <c r="Z40" s="337"/>
      <c r="AA40" s="337"/>
      <c r="AB40" s="337"/>
      <c r="AC40" s="335">
        <f>COUNTIF(AC$12:AC$35,"v")+'KIP BSc E ALAP L'!AD53</f>
        <v>3</v>
      </c>
      <c r="AD40" s="340"/>
      <c r="AE40" s="339"/>
      <c r="AF40" s="339"/>
      <c r="AG40" s="339"/>
      <c r="AH40" s="335">
        <f>COUNTIF(AH$12:AH$35,"v")+'KIP BSc E ALAP L'!AI53</f>
        <v>3</v>
      </c>
      <c r="AI40" s="338"/>
      <c r="AJ40" s="339"/>
      <c r="AK40" s="339"/>
      <c r="AL40" s="339"/>
      <c r="AM40" s="335">
        <f>COUNTIF(AM$12:AM$35,"v")+'KIP BSc E ALAP L'!AN53</f>
        <v>3</v>
      </c>
      <c r="AN40" s="341"/>
      <c r="AO40" s="53"/>
    </row>
    <row r="41" spans="1:149" s="52" customFormat="1" ht="18" customHeight="1" x14ac:dyDescent="0.2">
      <c r="A41" s="483"/>
      <c r="B41" s="324"/>
      <c r="C41" s="336" t="s">
        <v>75</v>
      </c>
      <c r="D41" s="333"/>
      <c r="E41" s="333"/>
      <c r="F41" s="337"/>
      <c r="G41" s="337"/>
      <c r="H41" s="337"/>
      <c r="I41" s="335">
        <f>COUNTIF(I$12:I$35,"é")+'KIP BSc E ALAP L'!J54</f>
        <v>3</v>
      </c>
      <c r="J41" s="338"/>
      <c r="K41" s="339"/>
      <c r="L41" s="339"/>
      <c r="M41" s="339"/>
      <c r="N41" s="335">
        <f>COUNTIF(N$12:N$35,"é")+'KIP BSc E ALAP L'!O54</f>
        <v>4</v>
      </c>
      <c r="O41" s="338"/>
      <c r="P41" s="339"/>
      <c r="Q41" s="339"/>
      <c r="R41" s="339"/>
      <c r="S41" s="335">
        <f>COUNTIF(S$12:S$35,"é")+'KIP BSc E ALAP L'!T54</f>
        <v>5</v>
      </c>
      <c r="T41" s="338"/>
      <c r="U41" s="339"/>
      <c r="V41" s="339"/>
      <c r="W41" s="339"/>
      <c r="X41" s="335">
        <f>COUNTIF(X$12:X$35,"é")+'KIP BSc E ALAP L'!Y54</f>
        <v>5</v>
      </c>
      <c r="Y41" s="340"/>
      <c r="Z41" s="337"/>
      <c r="AA41" s="337"/>
      <c r="AB41" s="337"/>
      <c r="AC41" s="335">
        <f>COUNTIF(AC$12:AC$35,"é")+'KIP BSc E ALAP L'!AD54</f>
        <v>7</v>
      </c>
      <c r="AD41" s="340"/>
      <c r="AE41" s="339"/>
      <c r="AF41" s="339"/>
      <c r="AG41" s="339"/>
      <c r="AH41" s="335">
        <f>COUNTIF(AH$12:AH$35,"é")+'KIP BSc E ALAP L'!AI54</f>
        <v>6</v>
      </c>
      <c r="AI41" s="338"/>
      <c r="AJ41" s="339"/>
      <c r="AK41" s="339"/>
      <c r="AL41" s="339"/>
      <c r="AM41" s="335">
        <f>COUNTIF(AM$12:AM$35,"é")+'KIP BSc E ALAP L'!AN54</f>
        <v>3</v>
      </c>
      <c r="AN41" s="341"/>
      <c r="AO41" s="53"/>
    </row>
    <row r="42" spans="1:149" s="52" customFormat="1" ht="18" customHeight="1" thickBot="1" x14ac:dyDescent="0.25">
      <c r="A42" s="342"/>
      <c r="B42" s="343"/>
      <c r="C42" s="344" t="s">
        <v>82</v>
      </c>
      <c r="D42" s="345" t="s">
        <v>86</v>
      </c>
      <c r="E42" s="345">
        <v>0</v>
      </c>
      <c r="F42" s="346"/>
      <c r="G42" s="346"/>
      <c r="H42" s="346"/>
      <c r="I42" s="346"/>
      <c r="J42" s="347"/>
      <c r="K42" s="346"/>
      <c r="L42" s="346"/>
      <c r="M42" s="346"/>
      <c r="N42" s="346"/>
      <c r="O42" s="347"/>
      <c r="P42" s="346"/>
      <c r="Q42" s="346"/>
      <c r="R42" s="346"/>
      <c r="S42" s="346"/>
      <c r="T42" s="347"/>
      <c r="U42" s="346"/>
      <c r="V42" s="346"/>
      <c r="W42" s="346"/>
      <c r="X42" s="346"/>
      <c r="Y42" s="348"/>
      <c r="Z42" s="346"/>
      <c r="AA42" s="346"/>
      <c r="AB42" s="346"/>
      <c r="AC42" s="346"/>
      <c r="AD42" s="348"/>
      <c r="AE42" s="466" t="s">
        <v>86</v>
      </c>
      <c r="AF42" s="467"/>
      <c r="AG42" s="467"/>
      <c r="AH42" s="467"/>
      <c r="AI42" s="467"/>
      <c r="AJ42" s="346"/>
      <c r="AK42" s="346"/>
      <c r="AL42" s="346"/>
      <c r="AM42" s="346"/>
      <c r="AN42" s="349"/>
      <c r="AO42" s="53"/>
    </row>
    <row r="43" spans="1:149" ht="12.75" customHeight="1" x14ac:dyDescent="0.2">
      <c r="B43" s="13"/>
      <c r="C43" s="9"/>
      <c r="D43" s="3"/>
      <c r="E43" s="3"/>
      <c r="F43" s="162"/>
      <c r="G43" s="162"/>
      <c r="H43" s="162"/>
      <c r="I43" s="162"/>
      <c r="J43" s="12"/>
      <c r="K43" s="12"/>
      <c r="L43" s="12"/>
      <c r="M43" s="12"/>
      <c r="N43" s="162"/>
      <c r="O43" s="12"/>
      <c r="P43" s="12"/>
      <c r="Q43" s="12"/>
      <c r="R43" s="12"/>
      <c r="S43" s="162"/>
      <c r="T43" s="12"/>
      <c r="U43" s="12"/>
      <c r="V43" s="12"/>
      <c r="W43" s="12"/>
      <c r="X43" s="162"/>
      <c r="Y43" s="12"/>
      <c r="Z43" s="12"/>
      <c r="AA43" s="12"/>
      <c r="AB43" s="12"/>
      <c r="AC43" s="162"/>
      <c r="AD43" s="12"/>
      <c r="AE43" s="162"/>
      <c r="AF43" s="162"/>
      <c r="AG43" s="162"/>
      <c r="AH43" s="162"/>
      <c r="AI43" s="12"/>
      <c r="AJ43" s="162"/>
      <c r="AK43" s="162"/>
      <c r="AL43" s="162"/>
      <c r="AM43" s="162"/>
      <c r="AN43" s="12"/>
      <c r="AO43" s="15"/>
      <c r="AQ43" s="8"/>
    </row>
    <row r="44" spans="1:149" ht="18" customHeight="1" x14ac:dyDescent="0.2">
      <c r="A44" s="2"/>
      <c r="B44" s="32" t="s">
        <v>71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2"/>
      <c r="M44" s="12"/>
      <c r="N44" s="464"/>
      <c r="O44" s="465"/>
      <c r="P44" s="465"/>
      <c r="Q44" s="12"/>
      <c r="R44" s="12"/>
      <c r="S44" s="139"/>
      <c r="T44" s="12"/>
      <c r="U44" s="12"/>
      <c r="V44" s="12"/>
      <c r="W44" s="12"/>
      <c r="X44" s="139"/>
      <c r="Y44" s="12"/>
      <c r="Z44" s="12"/>
      <c r="AA44" s="12"/>
      <c r="AB44" s="12"/>
      <c r="AC44" s="139"/>
      <c r="AD44" s="12"/>
      <c r="AE44" s="139"/>
      <c r="AF44" s="139"/>
      <c r="AG44" s="139"/>
      <c r="AH44" s="139"/>
      <c r="AI44" s="12"/>
      <c r="AJ44" s="139"/>
      <c r="AK44" s="139"/>
      <c r="AL44" s="139"/>
      <c r="AM44" s="139"/>
      <c r="AN44" s="12"/>
      <c r="AO44" s="15"/>
      <c r="AQ44" s="8"/>
    </row>
    <row r="45" spans="1:149" ht="15" customHeight="1" x14ac:dyDescent="0.2">
      <c r="A45" s="5"/>
      <c r="B45" s="32" t="s">
        <v>321</v>
      </c>
      <c r="C45" s="272"/>
      <c r="D45" s="137"/>
      <c r="E45" s="137"/>
      <c r="F45" s="137"/>
      <c r="G45" s="137"/>
      <c r="H45" s="137"/>
      <c r="I45" s="137"/>
      <c r="J45" s="137"/>
      <c r="K45" s="16"/>
      <c r="L45" s="16"/>
      <c r="M45" s="16"/>
      <c r="N45" s="16"/>
      <c r="O45" s="16"/>
      <c r="P45" s="16"/>
      <c r="Q45" s="12"/>
      <c r="R45" s="12"/>
      <c r="S45" s="139"/>
      <c r="T45" s="12"/>
      <c r="U45" s="12"/>
      <c r="V45" s="12"/>
      <c r="W45" s="12"/>
      <c r="X45" s="139"/>
      <c r="Y45" s="12"/>
      <c r="Z45" s="12"/>
      <c r="AA45" s="12"/>
      <c r="AB45" s="12"/>
      <c r="AC45" s="139"/>
      <c r="AD45" s="12"/>
      <c r="AE45" s="139"/>
      <c r="AF45" s="139"/>
      <c r="AG45" s="139"/>
      <c r="AH45" s="139"/>
      <c r="AI45" s="12"/>
      <c r="AJ45" s="139"/>
      <c r="AK45" s="139"/>
      <c r="AL45" s="139"/>
      <c r="AM45" s="139"/>
      <c r="AN45" s="12"/>
      <c r="AO45" s="15"/>
      <c r="AQ45" s="4"/>
    </row>
    <row r="46" spans="1:149" ht="15" customHeight="1" x14ac:dyDescent="0.2">
      <c r="A46" s="11"/>
      <c r="B46" s="273" t="s">
        <v>209</v>
      </c>
      <c r="C46" s="81"/>
      <c r="D46" s="81"/>
      <c r="E46" s="81"/>
      <c r="F46" s="137"/>
      <c r="G46" s="137"/>
      <c r="H46" s="137"/>
      <c r="I46" s="137"/>
      <c r="J46" s="137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39"/>
      <c r="Y46" s="12"/>
      <c r="Z46" s="12"/>
      <c r="AA46" s="12"/>
      <c r="AB46" s="12"/>
      <c r="AC46" s="139"/>
      <c r="AD46" s="12"/>
      <c r="AE46" s="139"/>
      <c r="AF46" s="139"/>
      <c r="AG46" s="139"/>
      <c r="AH46" s="139"/>
      <c r="AI46" s="12"/>
      <c r="AJ46" s="139"/>
      <c r="AK46" s="139"/>
      <c r="AL46" s="139"/>
      <c r="AM46" s="139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139"/>
      <c r="G47" s="139"/>
      <c r="H47" s="139"/>
      <c r="I47" s="139"/>
      <c r="J47" s="12"/>
      <c r="K47" s="12"/>
      <c r="L47" s="12"/>
      <c r="M47" s="12"/>
      <c r="N47" s="139"/>
      <c r="O47" s="12"/>
      <c r="P47" s="12"/>
      <c r="Q47" s="12"/>
      <c r="R47" s="12"/>
      <c r="S47" s="139"/>
      <c r="T47" s="12"/>
      <c r="U47" s="12"/>
      <c r="V47" s="12"/>
      <c r="W47" s="12"/>
      <c r="X47" s="139"/>
      <c r="Y47" s="12"/>
      <c r="Z47" s="12"/>
      <c r="AA47" s="12"/>
      <c r="AB47" s="12"/>
      <c r="AC47" s="139"/>
      <c r="AD47" s="12"/>
      <c r="AE47" s="139"/>
      <c r="AF47" s="139"/>
      <c r="AG47" s="139"/>
      <c r="AH47" s="139"/>
      <c r="AI47" s="12"/>
      <c r="AJ47" s="139"/>
      <c r="AK47" s="139"/>
      <c r="AL47" s="139"/>
      <c r="AM47" s="139"/>
      <c r="AN47" s="12"/>
      <c r="AO47" s="15"/>
    </row>
    <row r="50" spans="2:43" ht="12.75" customHeight="1" x14ac:dyDescent="0.2">
      <c r="B50" s="13"/>
      <c r="C50" s="9"/>
      <c r="D50" s="3"/>
      <c r="E50" s="3"/>
      <c r="F50" s="139"/>
      <c r="G50" s="139"/>
      <c r="H50" s="139"/>
      <c r="I50" s="139"/>
      <c r="J50" s="12"/>
      <c r="K50" s="12"/>
      <c r="L50" s="12"/>
      <c r="M50" s="12"/>
      <c r="N50" s="139"/>
      <c r="O50" s="12"/>
      <c r="P50" s="12"/>
      <c r="Q50" s="12"/>
      <c r="R50" s="12"/>
      <c r="S50" s="139"/>
      <c r="T50" s="12"/>
      <c r="U50" s="12"/>
      <c r="V50" s="12"/>
      <c r="W50" s="12"/>
      <c r="X50" s="139"/>
      <c r="Y50" s="12"/>
      <c r="Z50" s="12"/>
      <c r="AA50" s="12"/>
      <c r="AB50" s="12"/>
      <c r="AC50" s="139"/>
      <c r="AD50" s="12"/>
      <c r="AE50" s="139"/>
      <c r="AF50" s="139"/>
      <c r="AG50" s="139"/>
      <c r="AH50" s="139"/>
      <c r="AI50" s="12"/>
      <c r="AJ50" s="139"/>
      <c r="AK50" s="139"/>
      <c r="AL50" s="139"/>
      <c r="AM50" s="139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39"/>
      <c r="G51" s="139"/>
      <c r="H51" s="139"/>
      <c r="I51" s="139"/>
      <c r="J51" s="12"/>
      <c r="K51" s="139"/>
      <c r="L51" s="12"/>
      <c r="M51" s="12"/>
      <c r="N51" s="12"/>
      <c r="O51" s="12"/>
      <c r="P51" s="12"/>
      <c r="Q51" s="12"/>
      <c r="R51" s="12"/>
      <c r="S51" s="139"/>
      <c r="T51" s="12"/>
      <c r="U51" s="12"/>
      <c r="V51" s="12"/>
      <c r="W51" s="12"/>
      <c r="X51" s="139"/>
      <c r="Y51" s="12"/>
      <c r="Z51" s="12"/>
      <c r="AA51" s="12"/>
      <c r="AB51" s="12" t="s">
        <v>286</v>
      </c>
      <c r="AC51" s="139"/>
      <c r="AD51" s="12"/>
      <c r="AE51" s="139"/>
      <c r="AF51" s="139"/>
      <c r="AG51" s="139"/>
      <c r="AH51" s="139"/>
      <c r="AI51" s="12"/>
      <c r="AJ51" s="139"/>
      <c r="AK51" s="139"/>
      <c r="AL51" s="139"/>
      <c r="AM51" s="139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139"/>
      <c r="G52" s="139"/>
      <c r="H52" s="139"/>
      <c r="I52" s="139"/>
      <c r="J52" s="12"/>
      <c r="K52" s="139"/>
      <c r="L52" s="12"/>
      <c r="M52" s="66"/>
      <c r="N52" s="12"/>
      <c r="O52" s="12"/>
      <c r="P52" s="12"/>
      <c r="Q52" s="12"/>
      <c r="R52" s="12"/>
      <c r="X52" s="139"/>
      <c r="Y52" s="12"/>
      <c r="Z52" s="12" t="s">
        <v>80</v>
      </c>
      <c r="AA52" s="12"/>
      <c r="AB52" s="12"/>
      <c r="AC52" s="139"/>
      <c r="AD52" s="12"/>
      <c r="AE52" s="139"/>
      <c r="AF52" s="139"/>
      <c r="AG52" s="139"/>
      <c r="AH52" s="139"/>
      <c r="AI52" s="12"/>
      <c r="AJ52" s="139"/>
      <c r="AK52" s="139"/>
      <c r="AL52" s="139"/>
      <c r="AM52" s="139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139"/>
      <c r="G53" s="139"/>
      <c r="H53" s="139"/>
      <c r="I53" s="139"/>
      <c r="J53" s="12"/>
      <c r="K53" s="139"/>
      <c r="L53" s="12"/>
      <c r="M53" s="66"/>
      <c r="N53" s="12"/>
      <c r="O53" s="12"/>
      <c r="P53" s="12"/>
      <c r="Q53" s="12"/>
      <c r="R53" s="12"/>
      <c r="X53" s="139"/>
      <c r="Y53" s="12"/>
      <c r="Z53" s="12"/>
      <c r="AA53" s="12"/>
      <c r="AB53" s="12"/>
      <c r="AC53" s="139"/>
      <c r="AD53" s="12"/>
      <c r="AE53" s="139"/>
      <c r="AF53" s="139"/>
      <c r="AG53" s="139"/>
      <c r="AH53" s="139"/>
      <c r="AI53" s="12"/>
      <c r="AJ53" s="139"/>
      <c r="AK53" s="139"/>
      <c r="AL53" s="139"/>
      <c r="AM53" s="139"/>
      <c r="AN53" s="12"/>
      <c r="AO53" s="12"/>
      <c r="AQ53" s="8"/>
    </row>
    <row r="54" spans="2:43" ht="12.75" customHeight="1" x14ac:dyDescent="0.2">
      <c r="B54" s="13"/>
      <c r="D54" s="3"/>
      <c r="E54" s="3"/>
      <c r="F54" s="139"/>
      <c r="G54" s="139"/>
      <c r="H54" s="139"/>
      <c r="I54" s="139"/>
      <c r="J54" s="12"/>
      <c r="K54" s="139"/>
      <c r="L54" s="12"/>
      <c r="M54" s="12"/>
      <c r="N54" s="12"/>
      <c r="O54" s="12"/>
      <c r="P54" s="12"/>
      <c r="Q54" s="12"/>
      <c r="R54" s="12"/>
      <c r="X54" s="139"/>
      <c r="Y54" s="12"/>
      <c r="Z54" s="12"/>
      <c r="AA54" s="12"/>
      <c r="AB54" s="12"/>
      <c r="AC54" s="139"/>
      <c r="AD54" s="12"/>
      <c r="AE54" s="139"/>
      <c r="AF54" s="139"/>
      <c r="AG54" s="139"/>
      <c r="AH54" s="139"/>
      <c r="AI54" s="12"/>
      <c r="AJ54" s="139"/>
      <c r="AK54" s="139"/>
      <c r="AL54" s="139"/>
      <c r="AM54" s="139"/>
      <c r="AN54" s="12"/>
      <c r="AO54" s="12"/>
      <c r="AQ54" s="8"/>
    </row>
    <row r="55" spans="2:43" ht="12.75" customHeight="1" x14ac:dyDescent="0.2">
      <c r="B55" s="13"/>
      <c r="D55" s="3"/>
      <c r="E55" s="3"/>
      <c r="F55" s="139"/>
      <c r="G55" s="139"/>
      <c r="H55" s="139"/>
      <c r="I55" s="139"/>
      <c r="J55" s="12"/>
      <c r="K55" s="12"/>
      <c r="L55" s="12"/>
      <c r="M55" s="12"/>
      <c r="N55" s="139"/>
      <c r="O55" s="12"/>
      <c r="P55" s="12"/>
      <c r="Q55" s="12"/>
      <c r="R55" s="12"/>
      <c r="X55" s="139"/>
      <c r="Y55" s="12"/>
      <c r="Z55" s="12"/>
      <c r="AA55" s="12"/>
      <c r="AB55" s="12"/>
      <c r="AC55" s="139"/>
      <c r="AD55" s="12"/>
      <c r="AE55" s="139"/>
      <c r="AF55" s="139"/>
      <c r="AG55" s="139"/>
      <c r="AH55" s="139"/>
      <c r="AI55" s="12"/>
      <c r="AJ55" s="139"/>
      <c r="AK55" s="139"/>
      <c r="AL55" s="139"/>
      <c r="AM55" s="139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84"/>
      <c r="F102" s="84"/>
      <c r="G102" s="84"/>
      <c r="H102" s="84"/>
      <c r="I102" s="84"/>
      <c r="J102" s="84"/>
      <c r="K102" s="84"/>
      <c r="L102" s="84"/>
      <c r="M102" s="137"/>
      <c r="N102" s="137"/>
      <c r="O102" s="137"/>
      <c r="P102" s="137"/>
      <c r="Q102" s="137"/>
      <c r="R102" s="74"/>
    </row>
  </sheetData>
  <mergeCells count="17">
    <mergeCell ref="AG1:AS1"/>
    <mergeCell ref="AG2:AS2"/>
    <mergeCell ref="AG3:AS3"/>
    <mergeCell ref="E4:Z4"/>
    <mergeCell ref="J5:T5"/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topLeftCell="E1" zoomScale="92" zoomScaleNormal="92" zoomScaleSheetLayoutView="70" zoomScalePageLayoutView="80" workbookViewId="0">
      <selection activeCell="AF2" sqref="AF2:AR2"/>
    </sheetView>
  </sheetViews>
  <sheetFormatPr defaultColWidth="8.71093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7109375" style="5" bestFit="1" customWidth="1"/>
    <col min="6" max="6" width="3.42578125" style="5" customWidth="1"/>
    <col min="7" max="7" width="4.7109375" style="5" customWidth="1"/>
    <col min="8" max="9" width="3.42578125" style="5" customWidth="1"/>
    <col min="10" max="10" width="4.7109375" style="5" customWidth="1"/>
    <col min="11" max="11" width="3.42578125" style="5" customWidth="1"/>
    <col min="12" max="12" width="4.71093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71093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7109375" style="5"/>
  </cols>
  <sheetData>
    <row r="1" spans="1:149" s="31" customFormat="1" ht="18" x14ac:dyDescent="0.2">
      <c r="A1" s="165" t="s">
        <v>81</v>
      </c>
      <c r="B1" s="35"/>
      <c r="C1" s="36"/>
      <c r="F1" s="164"/>
      <c r="G1" s="164"/>
      <c r="H1" s="164"/>
      <c r="I1" s="164"/>
      <c r="J1" s="164"/>
      <c r="K1" s="164"/>
      <c r="L1" s="31" t="s">
        <v>164</v>
      </c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F1" s="408" t="s">
        <v>324</v>
      </c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</row>
    <row r="2" spans="1:149" s="31" customFormat="1" ht="18" x14ac:dyDescent="0.2">
      <c r="A2" s="165" t="s">
        <v>73</v>
      </c>
      <c r="B2" s="35"/>
      <c r="C2" s="36"/>
      <c r="F2" s="164"/>
      <c r="G2" s="164"/>
      <c r="H2" s="164"/>
      <c r="I2" s="164"/>
      <c r="J2" s="164"/>
      <c r="K2" s="164"/>
      <c r="L2" s="164"/>
      <c r="N2" s="164"/>
      <c r="O2" s="164" t="s">
        <v>191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83"/>
      <c r="AC2" s="83"/>
      <c r="AD2" s="83"/>
      <c r="AE2" s="83"/>
      <c r="AF2" s="490" t="s">
        <v>325</v>
      </c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</row>
    <row r="3" spans="1:149" s="31" customFormat="1" ht="18" x14ac:dyDescent="0.2">
      <c r="A3" s="165"/>
      <c r="B3" s="35"/>
      <c r="C3" s="36"/>
      <c r="F3" s="164"/>
      <c r="G3" s="164"/>
      <c r="H3" s="164"/>
      <c r="I3" s="164"/>
      <c r="J3" s="164"/>
      <c r="K3" s="164"/>
      <c r="L3" s="164"/>
      <c r="N3" s="164"/>
      <c r="O3" s="164" t="s">
        <v>101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83"/>
      <c r="AC3" s="83"/>
      <c r="AD3" s="83"/>
      <c r="AE3" s="83"/>
      <c r="AF3" s="409" t="s">
        <v>322</v>
      </c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5"/>
      <c r="AT3" s="5"/>
    </row>
    <row r="4" spans="1:149" ht="21.75" customHeight="1" x14ac:dyDescent="0.2">
      <c r="E4" s="426" t="s">
        <v>180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164"/>
      <c r="AA4" s="164"/>
      <c r="AF4" s="31"/>
      <c r="AG4" s="277"/>
      <c r="AH4" s="277"/>
      <c r="AI4" s="277"/>
      <c r="AJ4" s="277"/>
      <c r="AK4" s="277"/>
      <c r="AL4" s="277"/>
      <c r="AM4" s="277"/>
      <c r="AN4" s="277"/>
      <c r="AO4" s="277"/>
      <c r="AP4" s="31"/>
      <c r="AQ4" s="31"/>
      <c r="AR4" s="31"/>
      <c r="AS4" s="31"/>
    </row>
    <row r="5" spans="1:149" ht="21.75" customHeight="1" x14ac:dyDescent="0.2">
      <c r="F5" s="221"/>
      <c r="G5" s="221"/>
      <c r="H5" s="221"/>
      <c r="I5" s="427" t="s">
        <v>197</v>
      </c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221"/>
      <c r="V5" s="221"/>
      <c r="W5" s="221"/>
      <c r="X5" s="221"/>
      <c r="Y5" s="221"/>
      <c r="Z5" s="221"/>
      <c r="AA5" s="221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149" ht="21.75" customHeight="1" x14ac:dyDescent="0.2">
      <c r="F6" s="221"/>
      <c r="G6" s="221"/>
      <c r="H6" s="221"/>
      <c r="I6" s="221"/>
      <c r="J6" s="221"/>
      <c r="K6" s="221"/>
      <c r="L6" s="221"/>
      <c r="N6" s="221"/>
      <c r="O6" s="221"/>
      <c r="P6" s="221"/>
      <c r="Q6" s="221"/>
      <c r="S6" s="221"/>
      <c r="T6" s="221"/>
      <c r="U6" s="221"/>
      <c r="V6" s="221"/>
      <c r="W6" s="221"/>
      <c r="X6" s="221"/>
      <c r="Y6" s="221"/>
      <c r="Z6" s="221"/>
      <c r="AA6" s="221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149" ht="25.5" customHeight="1" thickBot="1" x14ac:dyDescent="0.25">
      <c r="A7" s="410" t="s">
        <v>20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</row>
    <row r="8" spans="1:149" s="84" customFormat="1" ht="20.25" customHeight="1" x14ac:dyDescent="0.2">
      <c r="A8" s="470"/>
      <c r="B8" s="420" t="s">
        <v>18</v>
      </c>
      <c r="C8" s="477" t="s">
        <v>1</v>
      </c>
      <c r="D8" s="20" t="s">
        <v>190</v>
      </c>
      <c r="E8" s="479" t="s">
        <v>68</v>
      </c>
      <c r="F8" s="475" t="s">
        <v>0</v>
      </c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21"/>
      <c r="AK8" s="21"/>
      <c r="AL8" s="21"/>
      <c r="AM8" s="22"/>
      <c r="AN8" s="23"/>
      <c r="AO8" s="481" t="s">
        <v>23</v>
      </c>
    </row>
    <row r="9" spans="1:149" s="84" customFormat="1" ht="20.25" customHeight="1" thickBot="1" x14ac:dyDescent="0.25">
      <c r="A9" s="471"/>
      <c r="B9" s="474"/>
      <c r="C9" s="478"/>
      <c r="D9" s="25" t="s">
        <v>198</v>
      </c>
      <c r="E9" s="480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482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49" s="11" customFormat="1" ht="18.75" customHeight="1" thickBot="1" x14ac:dyDescent="0.25">
      <c r="A10" s="172"/>
      <c r="B10" s="173"/>
      <c r="C10" s="21"/>
      <c r="D10" s="274"/>
      <c r="E10" s="275"/>
      <c r="F10" s="47" t="s">
        <v>8</v>
      </c>
      <c r="G10" s="48" t="s">
        <v>10</v>
      </c>
      <c r="H10" s="48" t="s">
        <v>9</v>
      </c>
      <c r="I10" s="48" t="s">
        <v>11</v>
      </c>
      <c r="J10" s="49" t="s">
        <v>12</v>
      </c>
      <c r="K10" s="47" t="s">
        <v>8</v>
      </c>
      <c r="L10" s="48" t="s">
        <v>10</v>
      </c>
      <c r="M10" s="48" t="s">
        <v>9</v>
      </c>
      <c r="N10" s="48" t="s">
        <v>11</v>
      </c>
      <c r="O10" s="49" t="s">
        <v>12</v>
      </c>
      <c r="P10" s="47" t="s">
        <v>8</v>
      </c>
      <c r="Q10" s="48" t="s">
        <v>10</v>
      </c>
      <c r="R10" s="48" t="s">
        <v>9</v>
      </c>
      <c r="S10" s="48" t="s">
        <v>11</v>
      </c>
      <c r="T10" s="49" t="s">
        <v>12</v>
      </c>
      <c r="U10" s="47" t="s">
        <v>8</v>
      </c>
      <c r="V10" s="48" t="s">
        <v>10</v>
      </c>
      <c r="W10" s="48" t="s">
        <v>9</v>
      </c>
      <c r="X10" s="48" t="s">
        <v>11</v>
      </c>
      <c r="Y10" s="49" t="s">
        <v>12</v>
      </c>
      <c r="Z10" s="47" t="s">
        <v>8</v>
      </c>
      <c r="AA10" s="48" t="s">
        <v>10</v>
      </c>
      <c r="AB10" s="48" t="s">
        <v>9</v>
      </c>
      <c r="AC10" s="48" t="s">
        <v>11</v>
      </c>
      <c r="AD10" s="49" t="s">
        <v>12</v>
      </c>
      <c r="AE10" s="47" t="s">
        <v>8</v>
      </c>
      <c r="AF10" s="48" t="s">
        <v>10</v>
      </c>
      <c r="AG10" s="48" t="s">
        <v>9</v>
      </c>
      <c r="AH10" s="48" t="s">
        <v>11</v>
      </c>
      <c r="AI10" s="49" t="s">
        <v>12</v>
      </c>
      <c r="AJ10" s="50" t="s">
        <v>8</v>
      </c>
      <c r="AK10" s="166" t="s">
        <v>10</v>
      </c>
      <c r="AL10" s="166" t="s">
        <v>9</v>
      </c>
      <c r="AM10" s="166" t="s">
        <v>11</v>
      </c>
      <c r="AN10" s="49" t="s">
        <v>12</v>
      </c>
      <c r="AO10" s="276" t="s">
        <v>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</row>
    <row r="11" spans="1:149" ht="15.75" customHeight="1" thickBot="1" x14ac:dyDescent="0.25">
      <c r="A11" s="472" t="s">
        <v>92</v>
      </c>
      <c r="B11" s="473"/>
      <c r="C11" s="473"/>
      <c r="D11" s="174">
        <f t="shared" ref="D11:AN11" si="0">SUM(D12:D28)</f>
        <v>180</v>
      </c>
      <c r="E11" s="176">
        <f t="shared" si="0"/>
        <v>51</v>
      </c>
      <c r="F11" s="174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0</v>
      </c>
      <c r="J11" s="176">
        <f t="shared" si="0"/>
        <v>0</v>
      </c>
      <c r="K11" s="174">
        <f t="shared" si="0"/>
        <v>0</v>
      </c>
      <c r="L11" s="175">
        <f t="shared" si="0"/>
        <v>0</v>
      </c>
      <c r="M11" s="175">
        <f t="shared" si="0"/>
        <v>0</v>
      </c>
      <c r="N11" s="175">
        <f t="shared" si="0"/>
        <v>0</v>
      </c>
      <c r="O11" s="176">
        <f t="shared" si="0"/>
        <v>0</v>
      </c>
      <c r="P11" s="174">
        <f t="shared" si="0"/>
        <v>0</v>
      </c>
      <c r="Q11" s="175">
        <f t="shared" si="0"/>
        <v>0</v>
      </c>
      <c r="R11" s="175">
        <f t="shared" si="0"/>
        <v>0</v>
      </c>
      <c r="S11" s="175">
        <f t="shared" si="0"/>
        <v>0</v>
      </c>
      <c r="T11" s="176">
        <f t="shared" si="0"/>
        <v>0</v>
      </c>
      <c r="U11" s="174">
        <f t="shared" si="0"/>
        <v>4</v>
      </c>
      <c r="V11" s="175">
        <f t="shared" si="0"/>
        <v>8</v>
      </c>
      <c r="W11" s="175">
        <f t="shared" si="0"/>
        <v>0</v>
      </c>
      <c r="X11" s="175">
        <f t="shared" si="0"/>
        <v>0</v>
      </c>
      <c r="Y11" s="176">
        <f t="shared" si="0"/>
        <v>3</v>
      </c>
      <c r="Z11" s="174">
        <f t="shared" si="0"/>
        <v>16</v>
      </c>
      <c r="AA11" s="175">
        <f t="shared" si="0"/>
        <v>32</v>
      </c>
      <c r="AB11" s="175">
        <f t="shared" si="0"/>
        <v>8</v>
      </c>
      <c r="AC11" s="175">
        <f t="shared" si="0"/>
        <v>0</v>
      </c>
      <c r="AD11" s="176">
        <f t="shared" si="0"/>
        <v>15</v>
      </c>
      <c r="AE11" s="174">
        <f t="shared" si="0"/>
        <v>16</v>
      </c>
      <c r="AF11" s="175">
        <f t="shared" si="0"/>
        <v>24</v>
      </c>
      <c r="AG11" s="175">
        <f t="shared" si="0"/>
        <v>28</v>
      </c>
      <c r="AH11" s="175">
        <f t="shared" si="0"/>
        <v>0</v>
      </c>
      <c r="AI11" s="176">
        <f t="shared" si="0"/>
        <v>20</v>
      </c>
      <c r="AJ11" s="174">
        <f t="shared" si="0"/>
        <v>20</v>
      </c>
      <c r="AK11" s="175">
        <f t="shared" si="0"/>
        <v>4</v>
      </c>
      <c r="AL11" s="175">
        <f t="shared" si="0"/>
        <v>20</v>
      </c>
      <c r="AM11" s="175">
        <f t="shared" si="0"/>
        <v>0</v>
      </c>
      <c r="AN11" s="176">
        <f t="shared" si="0"/>
        <v>13</v>
      </c>
      <c r="AO11" s="1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</row>
    <row r="12" spans="1:149" s="73" customFormat="1" ht="15.75" customHeight="1" x14ac:dyDescent="0.2">
      <c r="A12" s="290" t="s">
        <v>162</v>
      </c>
      <c r="B12" s="377" t="s">
        <v>227</v>
      </c>
      <c r="C12" s="378" t="s">
        <v>174</v>
      </c>
      <c r="D12" s="293">
        <f t="shared" ref="D12:D29" si="1">SUM(F12:H12,K12:M12,P12:R12,U12:W12,Z12:AB12,AE12:AG12,AJ12:AL12)</f>
        <v>12</v>
      </c>
      <c r="E12" s="294">
        <f>SUM(J12,O12,T12,Y12,AD12,AI12,AN12)</f>
        <v>3</v>
      </c>
      <c r="F12" s="293"/>
      <c r="G12" s="293"/>
      <c r="H12" s="293"/>
      <c r="I12" s="293"/>
      <c r="J12" s="294"/>
      <c r="K12" s="293"/>
      <c r="L12" s="293"/>
      <c r="M12" s="293"/>
      <c r="N12" s="293"/>
      <c r="O12" s="294"/>
      <c r="P12" s="293"/>
      <c r="Q12" s="293"/>
      <c r="R12" s="293"/>
      <c r="S12" s="293"/>
      <c r="T12" s="294"/>
      <c r="U12" s="293">
        <v>4</v>
      </c>
      <c r="V12" s="293">
        <v>8</v>
      </c>
      <c r="W12" s="293">
        <v>0</v>
      </c>
      <c r="X12" s="293" t="s">
        <v>74</v>
      </c>
      <c r="Y12" s="294">
        <v>3</v>
      </c>
      <c r="Z12" s="379"/>
      <c r="AA12" s="379"/>
      <c r="AB12" s="379"/>
      <c r="AC12" s="379"/>
      <c r="AD12" s="380"/>
      <c r="AE12" s="379"/>
      <c r="AF12" s="379"/>
      <c r="AG12" s="379"/>
      <c r="AH12" s="379"/>
      <c r="AI12" s="380"/>
      <c r="AJ12" s="379"/>
      <c r="AK12" s="379"/>
      <c r="AL12" s="379"/>
      <c r="AM12" s="379"/>
      <c r="AN12" s="381"/>
      <c r="AO12" s="388" t="s">
        <v>211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</row>
    <row r="13" spans="1:149" ht="18" customHeight="1" x14ac:dyDescent="0.2">
      <c r="A13" s="296" t="s">
        <v>163</v>
      </c>
      <c r="B13" s="382" t="s">
        <v>268</v>
      </c>
      <c r="C13" s="359" t="s">
        <v>142</v>
      </c>
      <c r="D13" s="299">
        <f t="shared" si="1"/>
        <v>12</v>
      </c>
      <c r="E13" s="300">
        <f>SUM(J13,O13,T13,Y13,AD13,AI13,AN13)</f>
        <v>4</v>
      </c>
      <c r="F13" s="299"/>
      <c r="G13" s="299"/>
      <c r="H13" s="299"/>
      <c r="I13" s="299"/>
      <c r="J13" s="300"/>
      <c r="K13" s="299"/>
      <c r="L13" s="299"/>
      <c r="M13" s="299"/>
      <c r="N13" s="299"/>
      <c r="O13" s="300"/>
      <c r="P13" s="299"/>
      <c r="Q13" s="299"/>
      <c r="R13" s="299"/>
      <c r="S13" s="299"/>
      <c r="T13" s="300"/>
      <c r="U13" s="299"/>
      <c r="V13" s="299"/>
      <c r="W13" s="299"/>
      <c r="X13" s="299"/>
      <c r="Y13" s="300"/>
      <c r="Z13" s="308">
        <v>0</v>
      </c>
      <c r="AA13" s="308">
        <v>12</v>
      </c>
      <c r="AB13" s="308">
        <v>0</v>
      </c>
      <c r="AC13" s="308" t="s">
        <v>74</v>
      </c>
      <c r="AD13" s="383">
        <v>4</v>
      </c>
      <c r="AE13" s="308"/>
      <c r="AF13" s="308"/>
      <c r="AG13" s="308"/>
      <c r="AH13" s="308"/>
      <c r="AI13" s="383"/>
      <c r="AJ13" s="308"/>
      <c r="AK13" s="308"/>
      <c r="AL13" s="308"/>
      <c r="AM13" s="308"/>
      <c r="AN13" s="384"/>
      <c r="AO13" s="281" t="s">
        <v>192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</row>
    <row r="14" spans="1:149" ht="18" customHeight="1" x14ac:dyDescent="0.2">
      <c r="A14" s="296" t="s">
        <v>85</v>
      </c>
      <c r="B14" s="382" t="s">
        <v>269</v>
      </c>
      <c r="C14" s="359" t="s">
        <v>141</v>
      </c>
      <c r="D14" s="299">
        <f t="shared" si="1"/>
        <v>12</v>
      </c>
      <c r="E14" s="300">
        <f>SUM(J14,O14,T14,Y14,AD14,AI14,AN14)</f>
        <v>3</v>
      </c>
      <c r="F14" s="299"/>
      <c r="G14" s="299"/>
      <c r="H14" s="299"/>
      <c r="I14" s="299"/>
      <c r="J14" s="300"/>
      <c r="K14" s="299"/>
      <c r="L14" s="299"/>
      <c r="M14" s="299"/>
      <c r="N14" s="299"/>
      <c r="O14" s="300"/>
      <c r="P14" s="299"/>
      <c r="Q14" s="299"/>
      <c r="R14" s="299"/>
      <c r="S14" s="299"/>
      <c r="T14" s="300"/>
      <c r="U14" s="299"/>
      <c r="V14" s="299"/>
      <c r="W14" s="299"/>
      <c r="X14" s="299"/>
      <c r="Y14" s="300"/>
      <c r="Z14" s="308"/>
      <c r="AA14" s="308"/>
      <c r="AB14" s="308"/>
      <c r="AC14" s="308"/>
      <c r="AD14" s="383"/>
      <c r="AE14" s="308">
        <v>4</v>
      </c>
      <c r="AF14" s="308">
        <v>8</v>
      </c>
      <c r="AG14" s="308">
        <v>0</v>
      </c>
      <c r="AH14" s="308" t="s">
        <v>13</v>
      </c>
      <c r="AI14" s="383">
        <v>3</v>
      </c>
      <c r="AJ14" s="308"/>
      <c r="AK14" s="308"/>
      <c r="AL14" s="308"/>
      <c r="AM14" s="308"/>
      <c r="AN14" s="384"/>
      <c r="AO14" s="281" t="s">
        <v>268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</row>
    <row r="15" spans="1:149" ht="18" customHeight="1" x14ac:dyDescent="0.2">
      <c r="A15" s="296" t="s">
        <v>83</v>
      </c>
      <c r="B15" s="382" t="s">
        <v>270</v>
      </c>
      <c r="C15" s="359" t="s">
        <v>140</v>
      </c>
      <c r="D15" s="299">
        <f t="shared" si="1"/>
        <v>12</v>
      </c>
      <c r="E15" s="300">
        <f>SUM(J15,O15,T15,Y15,AD15,AI15,AN15)</f>
        <v>3</v>
      </c>
      <c r="F15" s="299"/>
      <c r="G15" s="299"/>
      <c r="H15" s="299"/>
      <c r="I15" s="299"/>
      <c r="J15" s="300"/>
      <c r="K15" s="299"/>
      <c r="L15" s="299"/>
      <c r="M15" s="299"/>
      <c r="N15" s="299"/>
      <c r="O15" s="300"/>
      <c r="P15" s="299"/>
      <c r="Q15" s="299"/>
      <c r="R15" s="299"/>
      <c r="S15" s="299"/>
      <c r="T15" s="300"/>
      <c r="U15" s="299"/>
      <c r="V15" s="299"/>
      <c r="W15" s="299"/>
      <c r="X15" s="299"/>
      <c r="Y15" s="300"/>
      <c r="Z15" s="308">
        <v>4</v>
      </c>
      <c r="AA15" s="308">
        <v>8</v>
      </c>
      <c r="AB15" s="308">
        <v>0</v>
      </c>
      <c r="AC15" s="308" t="s">
        <v>13</v>
      </c>
      <c r="AD15" s="383">
        <v>3</v>
      </c>
      <c r="AE15" s="308"/>
      <c r="AF15" s="308"/>
      <c r="AG15" s="308"/>
      <c r="AH15" s="308"/>
      <c r="AI15" s="383"/>
      <c r="AJ15" s="308"/>
      <c r="AK15" s="308"/>
      <c r="AL15" s="308"/>
      <c r="AM15" s="308"/>
      <c r="AN15" s="384"/>
      <c r="AO15" s="281" t="s">
        <v>192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</row>
    <row r="16" spans="1:149" ht="18" customHeight="1" x14ac:dyDescent="0.2">
      <c r="A16" s="296" t="s">
        <v>79</v>
      </c>
      <c r="B16" s="382" t="s">
        <v>282</v>
      </c>
      <c r="C16" s="359" t="s">
        <v>139</v>
      </c>
      <c r="D16" s="299">
        <f t="shared" si="1"/>
        <v>20</v>
      </c>
      <c r="E16" s="300">
        <f t="shared" ref="E16:E29" si="2">SUM(J16,O16,T16,Y16,AD16,AI16,AN16)</f>
        <v>5</v>
      </c>
      <c r="F16" s="299"/>
      <c r="G16" s="299"/>
      <c r="H16" s="299"/>
      <c r="I16" s="299"/>
      <c r="J16" s="300"/>
      <c r="K16" s="299"/>
      <c r="L16" s="299"/>
      <c r="M16" s="299"/>
      <c r="N16" s="299"/>
      <c r="O16" s="300"/>
      <c r="P16" s="299"/>
      <c r="Q16" s="299"/>
      <c r="R16" s="299"/>
      <c r="S16" s="299"/>
      <c r="T16" s="300"/>
      <c r="U16" s="299"/>
      <c r="V16" s="299"/>
      <c r="W16" s="299"/>
      <c r="X16" s="299"/>
      <c r="Y16" s="300"/>
      <c r="Z16" s="308">
        <v>8</v>
      </c>
      <c r="AA16" s="308">
        <v>12</v>
      </c>
      <c r="AB16" s="308">
        <v>0</v>
      </c>
      <c r="AC16" s="308" t="s">
        <v>74</v>
      </c>
      <c r="AD16" s="383">
        <v>5</v>
      </c>
      <c r="AE16" s="385"/>
      <c r="AF16" s="385"/>
      <c r="AG16" s="385"/>
      <c r="AH16" s="385"/>
      <c r="AI16" s="386"/>
      <c r="AJ16" s="308"/>
      <c r="AK16" s="308"/>
      <c r="AL16" s="308"/>
      <c r="AM16" s="308"/>
      <c r="AN16" s="384"/>
      <c r="AO16" s="389" t="s">
        <v>192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</row>
    <row r="17" spans="1:149" ht="18" customHeight="1" x14ac:dyDescent="0.2">
      <c r="A17" s="296" t="s">
        <v>72</v>
      </c>
      <c r="B17" s="382" t="s">
        <v>271</v>
      </c>
      <c r="C17" s="359" t="s">
        <v>138</v>
      </c>
      <c r="D17" s="299">
        <f t="shared" si="1"/>
        <v>12</v>
      </c>
      <c r="E17" s="300">
        <f t="shared" si="2"/>
        <v>4</v>
      </c>
      <c r="F17" s="299"/>
      <c r="G17" s="299"/>
      <c r="H17" s="299"/>
      <c r="I17" s="299"/>
      <c r="J17" s="300"/>
      <c r="K17" s="299"/>
      <c r="L17" s="299"/>
      <c r="M17" s="299"/>
      <c r="N17" s="299"/>
      <c r="O17" s="300"/>
      <c r="P17" s="299"/>
      <c r="Q17" s="299"/>
      <c r="R17" s="299"/>
      <c r="S17" s="299"/>
      <c r="T17" s="300"/>
      <c r="U17" s="299"/>
      <c r="V17" s="299"/>
      <c r="W17" s="299"/>
      <c r="X17" s="299"/>
      <c r="Y17" s="300"/>
      <c r="Z17" s="308"/>
      <c r="AA17" s="308"/>
      <c r="AB17" s="308"/>
      <c r="AC17" s="308"/>
      <c r="AD17" s="383"/>
      <c r="AE17" s="308">
        <v>4</v>
      </c>
      <c r="AF17" s="308">
        <v>8</v>
      </c>
      <c r="AG17" s="308">
        <v>0</v>
      </c>
      <c r="AH17" s="308" t="s">
        <v>74</v>
      </c>
      <c r="AI17" s="383">
        <v>4</v>
      </c>
      <c r="AJ17" s="308"/>
      <c r="AK17" s="308"/>
      <c r="AL17" s="308"/>
      <c r="AM17" s="308"/>
      <c r="AN17" s="384"/>
      <c r="AO17" s="281" t="s">
        <v>282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</row>
    <row r="18" spans="1:149" ht="18" customHeight="1" x14ac:dyDescent="0.2">
      <c r="A18" s="296" t="s">
        <v>50</v>
      </c>
      <c r="B18" s="382" t="s">
        <v>272</v>
      </c>
      <c r="C18" s="359" t="s">
        <v>137</v>
      </c>
      <c r="D18" s="299">
        <f t="shared" si="1"/>
        <v>12</v>
      </c>
      <c r="E18" s="300">
        <f t="shared" si="2"/>
        <v>3</v>
      </c>
      <c r="F18" s="299"/>
      <c r="G18" s="299"/>
      <c r="H18" s="299"/>
      <c r="I18" s="299" t="s">
        <v>19</v>
      </c>
      <c r="J18" s="300"/>
      <c r="K18" s="299"/>
      <c r="L18" s="299"/>
      <c r="M18" s="299"/>
      <c r="N18" s="299"/>
      <c r="O18" s="300"/>
      <c r="P18" s="299"/>
      <c r="Q18" s="299"/>
      <c r="R18" s="299"/>
      <c r="S18" s="299"/>
      <c r="T18" s="300"/>
      <c r="U18" s="299"/>
      <c r="V18" s="299"/>
      <c r="W18" s="299"/>
      <c r="X18" s="299"/>
      <c r="Y18" s="300"/>
      <c r="Z18" s="308"/>
      <c r="AA18" s="308"/>
      <c r="AB18" s="308"/>
      <c r="AC18" s="308"/>
      <c r="AD18" s="383"/>
      <c r="AE18" s="308"/>
      <c r="AF18" s="308"/>
      <c r="AG18" s="308"/>
      <c r="AH18" s="308"/>
      <c r="AI18" s="383"/>
      <c r="AJ18" s="308">
        <v>4</v>
      </c>
      <c r="AK18" s="308">
        <v>0</v>
      </c>
      <c r="AL18" s="308">
        <v>8</v>
      </c>
      <c r="AM18" s="308" t="s">
        <v>13</v>
      </c>
      <c r="AN18" s="384">
        <v>3</v>
      </c>
      <c r="AO18" s="281" t="s">
        <v>271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</row>
    <row r="19" spans="1:149" ht="18" customHeight="1" x14ac:dyDescent="0.2">
      <c r="A19" s="296" t="s">
        <v>51</v>
      </c>
      <c r="B19" s="382" t="s">
        <v>273</v>
      </c>
      <c r="C19" s="298" t="s">
        <v>143</v>
      </c>
      <c r="D19" s="299">
        <f t="shared" si="1"/>
        <v>8</v>
      </c>
      <c r="E19" s="300">
        <f t="shared" si="2"/>
        <v>3</v>
      </c>
      <c r="F19" s="299"/>
      <c r="G19" s="299"/>
      <c r="H19" s="299"/>
      <c r="I19" s="299"/>
      <c r="J19" s="300"/>
      <c r="K19" s="299"/>
      <c r="L19" s="299"/>
      <c r="M19" s="299"/>
      <c r="N19" s="299"/>
      <c r="O19" s="300"/>
      <c r="P19" s="299"/>
      <c r="Q19" s="299"/>
      <c r="R19" s="299"/>
      <c r="S19" s="299"/>
      <c r="T19" s="300"/>
      <c r="U19" s="299"/>
      <c r="V19" s="299"/>
      <c r="W19" s="299"/>
      <c r="X19" s="299"/>
      <c r="Y19" s="300"/>
      <c r="Z19" s="308"/>
      <c r="AA19" s="308"/>
      <c r="AB19" s="308"/>
      <c r="AC19" s="308"/>
      <c r="AD19" s="383"/>
      <c r="AE19" s="385">
        <v>0</v>
      </c>
      <c r="AF19" s="385">
        <v>0</v>
      </c>
      <c r="AG19" s="385">
        <v>8</v>
      </c>
      <c r="AH19" s="385" t="s">
        <v>74</v>
      </c>
      <c r="AI19" s="386">
        <v>3</v>
      </c>
      <c r="AJ19" s="308"/>
      <c r="AK19" s="308"/>
      <c r="AL19" s="308"/>
      <c r="AM19" s="308"/>
      <c r="AN19" s="384"/>
      <c r="AO19" s="389" t="s">
        <v>237</v>
      </c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</row>
    <row r="20" spans="1:149" ht="18" customHeight="1" x14ac:dyDescent="0.2">
      <c r="A20" s="296" t="s">
        <v>52</v>
      </c>
      <c r="B20" s="382" t="s">
        <v>274</v>
      </c>
      <c r="C20" s="362" t="s">
        <v>136</v>
      </c>
      <c r="D20" s="299">
        <f t="shared" si="1"/>
        <v>8</v>
      </c>
      <c r="E20" s="300">
        <f t="shared" si="2"/>
        <v>2</v>
      </c>
      <c r="F20" s="299"/>
      <c r="G20" s="299"/>
      <c r="H20" s="299"/>
      <c r="I20" s="299"/>
      <c r="J20" s="300"/>
      <c r="K20" s="299"/>
      <c r="L20" s="299"/>
      <c r="M20" s="299"/>
      <c r="N20" s="299"/>
      <c r="O20" s="300"/>
      <c r="P20" s="299"/>
      <c r="Q20" s="299"/>
      <c r="R20" s="299"/>
      <c r="S20" s="299"/>
      <c r="T20" s="300"/>
      <c r="U20" s="299"/>
      <c r="V20" s="299"/>
      <c r="W20" s="299"/>
      <c r="X20" s="299"/>
      <c r="Y20" s="300"/>
      <c r="Z20" s="308"/>
      <c r="AA20" s="308"/>
      <c r="AB20" s="308"/>
      <c r="AC20" s="308"/>
      <c r="AD20" s="383"/>
      <c r="AE20" s="308">
        <v>0</v>
      </c>
      <c r="AF20" s="308">
        <v>0</v>
      </c>
      <c r="AG20" s="308">
        <v>8</v>
      </c>
      <c r="AH20" s="308" t="s">
        <v>74</v>
      </c>
      <c r="AI20" s="383">
        <v>2</v>
      </c>
      <c r="AJ20" s="308"/>
      <c r="AK20" s="308"/>
      <c r="AL20" s="308"/>
      <c r="AM20" s="308"/>
      <c r="AN20" s="384"/>
      <c r="AO20" s="281" t="s">
        <v>192</v>
      </c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</row>
    <row r="21" spans="1:149" ht="18" customHeight="1" x14ac:dyDescent="0.2">
      <c r="A21" s="296" t="s">
        <v>53</v>
      </c>
      <c r="B21" s="382" t="s">
        <v>275</v>
      </c>
      <c r="C21" s="362" t="s">
        <v>135</v>
      </c>
      <c r="D21" s="299">
        <f t="shared" si="1"/>
        <v>8</v>
      </c>
      <c r="E21" s="300">
        <f t="shared" si="2"/>
        <v>2</v>
      </c>
      <c r="F21" s="299"/>
      <c r="G21" s="299"/>
      <c r="H21" s="299"/>
      <c r="I21" s="299"/>
      <c r="J21" s="300"/>
      <c r="K21" s="299"/>
      <c r="L21" s="299"/>
      <c r="M21" s="299"/>
      <c r="N21" s="299"/>
      <c r="O21" s="300"/>
      <c r="P21" s="299"/>
      <c r="Q21" s="299"/>
      <c r="R21" s="299"/>
      <c r="S21" s="299"/>
      <c r="T21" s="300"/>
      <c r="U21" s="299"/>
      <c r="V21" s="299"/>
      <c r="W21" s="299"/>
      <c r="X21" s="299"/>
      <c r="Y21" s="300"/>
      <c r="Z21" s="308"/>
      <c r="AA21" s="308"/>
      <c r="AB21" s="308"/>
      <c r="AC21" s="308"/>
      <c r="AD21" s="383"/>
      <c r="AE21" s="308"/>
      <c r="AF21" s="308"/>
      <c r="AG21" s="308"/>
      <c r="AH21" s="308"/>
      <c r="AI21" s="383"/>
      <c r="AJ21" s="308">
        <v>4</v>
      </c>
      <c r="AK21" s="308">
        <v>0</v>
      </c>
      <c r="AL21" s="308">
        <v>4</v>
      </c>
      <c r="AM21" s="308" t="s">
        <v>13</v>
      </c>
      <c r="AN21" s="384">
        <v>2</v>
      </c>
      <c r="AO21" s="281" t="s">
        <v>274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</row>
    <row r="22" spans="1:149" s="69" customFormat="1" ht="15" customHeight="1" x14ac:dyDescent="0.2">
      <c r="A22" s="296" t="s">
        <v>54</v>
      </c>
      <c r="B22" s="382" t="s">
        <v>276</v>
      </c>
      <c r="C22" s="362" t="s">
        <v>134</v>
      </c>
      <c r="D22" s="299">
        <f t="shared" si="1"/>
        <v>8</v>
      </c>
      <c r="E22" s="300">
        <f t="shared" si="2"/>
        <v>2</v>
      </c>
      <c r="F22" s="299"/>
      <c r="G22" s="299"/>
      <c r="H22" s="299"/>
      <c r="I22" s="299"/>
      <c r="J22" s="300"/>
      <c r="K22" s="299"/>
      <c r="L22" s="299"/>
      <c r="M22" s="299"/>
      <c r="N22" s="299"/>
      <c r="O22" s="300"/>
      <c r="P22" s="299"/>
      <c r="Q22" s="299"/>
      <c r="R22" s="299"/>
      <c r="S22" s="299"/>
      <c r="T22" s="300"/>
      <c r="U22" s="299"/>
      <c r="V22" s="299"/>
      <c r="W22" s="299"/>
      <c r="X22" s="299"/>
      <c r="Y22" s="300"/>
      <c r="Z22" s="308"/>
      <c r="AA22" s="308"/>
      <c r="AB22" s="308"/>
      <c r="AC22" s="308"/>
      <c r="AD22" s="308"/>
      <c r="AE22" s="308">
        <v>0</v>
      </c>
      <c r="AF22" s="308">
        <v>8</v>
      </c>
      <c r="AG22" s="308">
        <v>0</v>
      </c>
      <c r="AH22" s="308" t="s">
        <v>74</v>
      </c>
      <c r="AI22" s="308">
        <v>2</v>
      </c>
      <c r="AJ22" s="308"/>
      <c r="AK22" s="308"/>
      <c r="AL22" s="308"/>
      <c r="AM22" s="308"/>
      <c r="AN22" s="387"/>
      <c r="AO22" s="281" t="s">
        <v>192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</row>
    <row r="23" spans="1:149" s="69" customFormat="1" ht="25.5" customHeight="1" x14ac:dyDescent="0.2">
      <c r="A23" s="296" t="s">
        <v>55</v>
      </c>
      <c r="B23" s="382" t="s">
        <v>277</v>
      </c>
      <c r="C23" s="362" t="s">
        <v>133</v>
      </c>
      <c r="D23" s="299">
        <f t="shared" si="1"/>
        <v>8</v>
      </c>
      <c r="E23" s="300">
        <f t="shared" si="2"/>
        <v>2</v>
      </c>
      <c r="F23" s="299"/>
      <c r="G23" s="299"/>
      <c r="H23" s="299"/>
      <c r="I23" s="299"/>
      <c r="J23" s="300"/>
      <c r="K23" s="299"/>
      <c r="L23" s="299"/>
      <c r="M23" s="299"/>
      <c r="N23" s="299"/>
      <c r="O23" s="300"/>
      <c r="P23" s="299"/>
      <c r="Q23" s="299"/>
      <c r="R23" s="299"/>
      <c r="S23" s="299"/>
      <c r="T23" s="300"/>
      <c r="U23" s="299"/>
      <c r="V23" s="299"/>
      <c r="W23" s="299"/>
      <c r="X23" s="299"/>
      <c r="Y23" s="300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>
        <v>4</v>
      </c>
      <c r="AK23" s="308">
        <v>4</v>
      </c>
      <c r="AL23" s="308">
        <v>0</v>
      </c>
      <c r="AM23" s="308" t="s">
        <v>13</v>
      </c>
      <c r="AN23" s="387">
        <v>2</v>
      </c>
      <c r="AO23" s="281" t="s">
        <v>276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</row>
    <row r="24" spans="1:149" s="73" customFormat="1" ht="36" customHeight="1" x14ac:dyDescent="0.2">
      <c r="A24" s="296" t="s">
        <v>56</v>
      </c>
      <c r="B24" s="382" t="s">
        <v>278</v>
      </c>
      <c r="C24" s="362" t="s">
        <v>189</v>
      </c>
      <c r="D24" s="299">
        <f t="shared" si="1"/>
        <v>12</v>
      </c>
      <c r="E24" s="300">
        <f t="shared" si="2"/>
        <v>3</v>
      </c>
      <c r="F24" s="299"/>
      <c r="G24" s="299"/>
      <c r="H24" s="299"/>
      <c r="I24" s="299"/>
      <c r="J24" s="300"/>
      <c r="K24" s="299"/>
      <c r="L24" s="299"/>
      <c r="M24" s="299"/>
      <c r="N24" s="299"/>
      <c r="O24" s="300"/>
      <c r="P24" s="299"/>
      <c r="Q24" s="299"/>
      <c r="R24" s="299"/>
      <c r="S24" s="299"/>
      <c r="T24" s="300"/>
      <c r="U24" s="299"/>
      <c r="V24" s="299"/>
      <c r="W24" s="299"/>
      <c r="X24" s="299"/>
      <c r="Y24" s="300"/>
      <c r="Z24" s="308"/>
      <c r="AA24" s="308"/>
      <c r="AB24" s="308"/>
      <c r="AC24" s="308"/>
      <c r="AD24" s="308"/>
      <c r="AE24" s="308">
        <v>4</v>
      </c>
      <c r="AF24" s="308">
        <v>0</v>
      </c>
      <c r="AG24" s="308">
        <v>8</v>
      </c>
      <c r="AH24" s="308" t="s">
        <v>74</v>
      </c>
      <c r="AI24" s="308">
        <v>3</v>
      </c>
      <c r="AJ24" s="308"/>
      <c r="AK24" s="308"/>
      <c r="AL24" s="308"/>
      <c r="AM24" s="308"/>
      <c r="AN24" s="387"/>
      <c r="AO24" s="390" t="s">
        <v>192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</row>
    <row r="25" spans="1:149" s="73" customFormat="1" ht="32.25" customHeight="1" x14ac:dyDescent="0.2">
      <c r="A25" s="296" t="s">
        <v>57</v>
      </c>
      <c r="B25" s="382" t="s">
        <v>279</v>
      </c>
      <c r="C25" s="362" t="s">
        <v>181</v>
      </c>
      <c r="D25" s="299">
        <f t="shared" si="1"/>
        <v>8</v>
      </c>
      <c r="E25" s="300">
        <f t="shared" si="2"/>
        <v>3</v>
      </c>
      <c r="F25" s="299"/>
      <c r="G25" s="299"/>
      <c r="H25" s="299"/>
      <c r="I25" s="299"/>
      <c r="J25" s="300"/>
      <c r="K25" s="299"/>
      <c r="L25" s="299"/>
      <c r="M25" s="299"/>
      <c r="N25" s="299"/>
      <c r="O25" s="300"/>
      <c r="P25" s="299"/>
      <c r="Q25" s="299"/>
      <c r="R25" s="299"/>
      <c r="S25" s="299"/>
      <c r="T25" s="300"/>
      <c r="U25" s="299"/>
      <c r="V25" s="299"/>
      <c r="W25" s="299"/>
      <c r="X25" s="299"/>
      <c r="Y25" s="300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>
        <v>4</v>
      </c>
      <c r="AK25" s="308">
        <v>0</v>
      </c>
      <c r="AL25" s="308">
        <v>4</v>
      </c>
      <c r="AM25" s="308" t="s">
        <v>13</v>
      </c>
      <c r="AN25" s="387">
        <v>3</v>
      </c>
      <c r="AO25" s="390" t="s">
        <v>278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</row>
    <row r="26" spans="1:149" s="73" customFormat="1" ht="15.75" x14ac:dyDescent="0.2">
      <c r="A26" s="296" t="s">
        <v>87</v>
      </c>
      <c r="B26" s="382" t="s">
        <v>280</v>
      </c>
      <c r="C26" s="304" t="s">
        <v>317</v>
      </c>
      <c r="D26" s="299">
        <f t="shared" si="1"/>
        <v>12</v>
      </c>
      <c r="E26" s="300">
        <f t="shared" si="2"/>
        <v>3</v>
      </c>
      <c r="F26" s="299"/>
      <c r="G26" s="299"/>
      <c r="H26" s="299"/>
      <c r="I26" s="299"/>
      <c r="J26" s="300"/>
      <c r="K26" s="299"/>
      <c r="L26" s="299"/>
      <c r="M26" s="299"/>
      <c r="N26" s="299"/>
      <c r="O26" s="300"/>
      <c r="P26" s="299"/>
      <c r="Q26" s="299"/>
      <c r="R26" s="299"/>
      <c r="S26" s="299"/>
      <c r="T26" s="300"/>
      <c r="U26" s="299"/>
      <c r="V26" s="299"/>
      <c r="W26" s="299"/>
      <c r="X26" s="299"/>
      <c r="Y26" s="300"/>
      <c r="Z26" s="308">
        <v>4</v>
      </c>
      <c r="AA26" s="308">
        <v>0</v>
      </c>
      <c r="AB26" s="308">
        <v>8</v>
      </c>
      <c r="AC26" s="308" t="s">
        <v>13</v>
      </c>
      <c r="AD26" s="308">
        <v>3</v>
      </c>
      <c r="AE26" s="308"/>
      <c r="AF26" s="308"/>
      <c r="AG26" s="308"/>
      <c r="AH26" s="308"/>
      <c r="AI26" s="308"/>
      <c r="AJ26" s="308"/>
      <c r="AK26" s="308"/>
      <c r="AL26" s="308"/>
      <c r="AM26" s="308"/>
      <c r="AN26" s="387"/>
      <c r="AO26" s="390" t="s">
        <v>192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</row>
    <row r="27" spans="1:149" s="69" customFormat="1" ht="15.75" x14ac:dyDescent="0.2">
      <c r="A27" s="296" t="s">
        <v>58</v>
      </c>
      <c r="B27" s="382" t="s">
        <v>281</v>
      </c>
      <c r="C27" s="304" t="s">
        <v>132</v>
      </c>
      <c r="D27" s="299">
        <f t="shared" si="1"/>
        <v>8</v>
      </c>
      <c r="E27" s="300">
        <f t="shared" si="2"/>
        <v>3</v>
      </c>
      <c r="F27" s="299"/>
      <c r="G27" s="299"/>
      <c r="H27" s="299"/>
      <c r="I27" s="299"/>
      <c r="J27" s="300"/>
      <c r="K27" s="299"/>
      <c r="L27" s="299"/>
      <c r="M27" s="299"/>
      <c r="N27" s="299"/>
      <c r="O27" s="300"/>
      <c r="P27" s="299"/>
      <c r="Q27" s="299"/>
      <c r="R27" s="299"/>
      <c r="S27" s="299"/>
      <c r="T27" s="300"/>
      <c r="U27" s="299"/>
      <c r="V27" s="299"/>
      <c r="W27" s="299"/>
      <c r="X27" s="299"/>
      <c r="Y27" s="300"/>
      <c r="Z27" s="308"/>
      <c r="AA27" s="308"/>
      <c r="AB27" s="308"/>
      <c r="AC27" s="308"/>
      <c r="AD27" s="308"/>
      <c r="AE27" s="308">
        <v>4</v>
      </c>
      <c r="AF27" s="308">
        <v>0</v>
      </c>
      <c r="AG27" s="308">
        <v>4</v>
      </c>
      <c r="AH27" s="308" t="s">
        <v>74</v>
      </c>
      <c r="AI27" s="308">
        <v>3</v>
      </c>
      <c r="AJ27" s="308"/>
      <c r="AK27" s="308"/>
      <c r="AL27" s="308"/>
      <c r="AM27" s="308"/>
      <c r="AN27" s="387"/>
      <c r="AO27" s="281" t="s">
        <v>280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</row>
    <row r="28" spans="1:149" s="72" customFormat="1" ht="16.5" thickBot="1" x14ac:dyDescent="0.25">
      <c r="A28" s="296" t="s">
        <v>59</v>
      </c>
      <c r="B28" s="392" t="s">
        <v>302</v>
      </c>
      <c r="C28" s="304" t="s">
        <v>131</v>
      </c>
      <c r="D28" s="299">
        <f t="shared" si="1"/>
        <v>8</v>
      </c>
      <c r="E28" s="300">
        <v>3</v>
      </c>
      <c r="F28" s="299"/>
      <c r="G28" s="299"/>
      <c r="H28" s="299"/>
      <c r="I28" s="299"/>
      <c r="J28" s="300"/>
      <c r="K28" s="299"/>
      <c r="L28" s="299"/>
      <c r="M28" s="299"/>
      <c r="N28" s="299"/>
      <c r="O28" s="300"/>
      <c r="P28" s="299"/>
      <c r="Q28" s="299"/>
      <c r="R28" s="299"/>
      <c r="S28" s="299"/>
      <c r="T28" s="300"/>
      <c r="U28" s="299"/>
      <c r="V28" s="299"/>
      <c r="W28" s="299"/>
      <c r="X28" s="299"/>
      <c r="Y28" s="300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>
        <v>4</v>
      </c>
      <c r="AK28" s="299">
        <v>0</v>
      </c>
      <c r="AL28" s="299">
        <v>4</v>
      </c>
      <c r="AM28" s="299" t="s">
        <v>13</v>
      </c>
      <c r="AN28" s="305">
        <v>3</v>
      </c>
      <c r="AO28" s="281" t="s">
        <v>281</v>
      </c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</row>
    <row r="29" spans="1:149" ht="18" customHeight="1" x14ac:dyDescent="0.2">
      <c r="A29" s="468" t="s">
        <v>76</v>
      </c>
      <c r="B29" s="469"/>
      <c r="C29" s="469"/>
      <c r="D29" s="43">
        <f t="shared" si="1"/>
        <v>40</v>
      </c>
      <c r="E29" s="306">
        <f t="shared" si="2"/>
        <v>10</v>
      </c>
      <c r="F29" s="43"/>
      <c r="G29" s="43"/>
      <c r="H29" s="43"/>
      <c r="I29" s="43"/>
      <c r="J29" s="306"/>
      <c r="K29" s="43"/>
      <c r="L29" s="43"/>
      <c r="M29" s="43"/>
      <c r="N29" s="43"/>
      <c r="O29" s="306"/>
      <c r="P29" s="43"/>
      <c r="Q29" s="43"/>
      <c r="R29" s="43"/>
      <c r="S29" s="43"/>
      <c r="T29" s="306"/>
      <c r="U29" s="43"/>
      <c r="V29" s="43"/>
      <c r="W29" s="43"/>
      <c r="X29" s="43"/>
      <c r="Y29" s="306"/>
      <c r="Z29" s="43">
        <f>SUM(Z30:Z35)</f>
        <v>0</v>
      </c>
      <c r="AA29" s="43">
        <f>SUM(AA30:AA35)</f>
        <v>24</v>
      </c>
      <c r="AB29" s="43">
        <f>SUM(AB30:AB35)</f>
        <v>0</v>
      </c>
      <c r="AC29" s="43"/>
      <c r="AD29" s="306">
        <f>SUM(AD30:AD35)</f>
        <v>6</v>
      </c>
      <c r="AE29" s="43">
        <f>SUM(AE30:AE35)</f>
        <v>0</v>
      </c>
      <c r="AF29" s="43">
        <f>SUM(AF30:AF35)</f>
        <v>16</v>
      </c>
      <c r="AG29" s="43">
        <f>SUM(AG30:AG35)</f>
        <v>0</v>
      </c>
      <c r="AH29" s="43"/>
      <c r="AI29" s="306">
        <f>SUM(AI30:AI35)</f>
        <v>4</v>
      </c>
      <c r="AJ29" s="43"/>
      <c r="AK29" s="43"/>
      <c r="AL29" s="43"/>
      <c r="AM29" s="43"/>
      <c r="AN29" s="42"/>
      <c r="AO29" s="46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</row>
    <row r="30" spans="1:149" ht="18" customHeight="1" x14ac:dyDescent="0.2">
      <c r="A30" s="296" t="s">
        <v>70</v>
      </c>
      <c r="B30" s="307"/>
      <c r="C30" s="304" t="s">
        <v>201</v>
      </c>
      <c r="D30" s="308">
        <v>8</v>
      </c>
      <c r="E30" s="300">
        <v>2</v>
      </c>
      <c r="F30" s="299"/>
      <c r="G30" s="299"/>
      <c r="H30" s="299"/>
      <c r="I30" s="299"/>
      <c r="J30" s="300"/>
      <c r="K30" s="299"/>
      <c r="L30" s="299"/>
      <c r="M30" s="299"/>
      <c r="N30" s="299"/>
      <c r="O30" s="300"/>
      <c r="P30" s="299"/>
      <c r="Q30" s="299"/>
      <c r="R30" s="299"/>
      <c r="S30" s="299"/>
      <c r="T30" s="300"/>
      <c r="U30" s="299"/>
      <c r="V30" s="299"/>
      <c r="W30" s="299"/>
      <c r="X30" s="299"/>
      <c r="Y30" s="300"/>
      <c r="Z30" s="299">
        <v>0</v>
      </c>
      <c r="AA30" s="299">
        <v>8</v>
      </c>
      <c r="AB30" s="299">
        <v>0</v>
      </c>
      <c r="AC30" s="299" t="s">
        <v>74</v>
      </c>
      <c r="AD30" s="299">
        <v>2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305"/>
      <c r="AO30" s="485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</row>
    <row r="31" spans="1:149" ht="18" customHeight="1" x14ac:dyDescent="0.2">
      <c r="A31" s="296" t="s">
        <v>88</v>
      </c>
      <c r="B31" s="307"/>
      <c r="C31" s="304" t="s">
        <v>202</v>
      </c>
      <c r="D31" s="308">
        <v>8</v>
      </c>
      <c r="E31" s="300">
        <v>2</v>
      </c>
      <c r="F31" s="299"/>
      <c r="G31" s="299"/>
      <c r="H31" s="299"/>
      <c r="I31" s="299"/>
      <c r="J31" s="300"/>
      <c r="K31" s="299"/>
      <c r="L31" s="299"/>
      <c r="M31" s="299"/>
      <c r="N31" s="299"/>
      <c r="O31" s="300"/>
      <c r="P31" s="299"/>
      <c r="Q31" s="299"/>
      <c r="R31" s="299"/>
      <c r="S31" s="299"/>
      <c r="T31" s="300"/>
      <c r="U31" s="299"/>
      <c r="V31" s="299"/>
      <c r="W31" s="299"/>
      <c r="X31" s="299"/>
      <c r="Y31" s="300"/>
      <c r="Z31" s="299">
        <v>0</v>
      </c>
      <c r="AA31" s="299">
        <v>8</v>
      </c>
      <c r="AB31" s="299">
        <v>0</v>
      </c>
      <c r="AC31" s="299" t="s">
        <v>74</v>
      </c>
      <c r="AD31" s="299">
        <v>2</v>
      </c>
      <c r="AE31" s="299"/>
      <c r="AF31" s="299"/>
      <c r="AG31" s="299"/>
      <c r="AH31" s="299"/>
      <c r="AI31" s="299"/>
      <c r="AJ31" s="299"/>
      <c r="AK31" s="299"/>
      <c r="AL31" s="299"/>
      <c r="AM31" s="299"/>
      <c r="AN31" s="305"/>
      <c r="AO31" s="486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</row>
    <row r="32" spans="1:149" ht="18" customHeight="1" x14ac:dyDescent="0.2">
      <c r="A32" s="296" t="s">
        <v>128</v>
      </c>
      <c r="B32" s="307"/>
      <c r="C32" s="304" t="s">
        <v>203</v>
      </c>
      <c r="D32" s="308">
        <v>8</v>
      </c>
      <c r="E32" s="300">
        <v>2</v>
      </c>
      <c r="F32" s="299"/>
      <c r="G32" s="299"/>
      <c r="H32" s="299"/>
      <c r="I32" s="299"/>
      <c r="J32" s="300"/>
      <c r="K32" s="299"/>
      <c r="L32" s="299"/>
      <c r="M32" s="299"/>
      <c r="N32" s="299"/>
      <c r="O32" s="300"/>
      <c r="P32" s="299"/>
      <c r="Q32" s="299"/>
      <c r="R32" s="299"/>
      <c r="S32" s="299"/>
      <c r="T32" s="300"/>
      <c r="U32" s="299"/>
      <c r="V32" s="299"/>
      <c r="W32" s="299"/>
      <c r="X32" s="299"/>
      <c r="Y32" s="300"/>
      <c r="Z32" s="299">
        <v>0</v>
      </c>
      <c r="AA32" s="299">
        <v>8</v>
      </c>
      <c r="AB32" s="299">
        <v>0</v>
      </c>
      <c r="AC32" s="299" t="s">
        <v>74</v>
      </c>
      <c r="AD32" s="299">
        <v>2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305"/>
      <c r="AO32" s="486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</row>
    <row r="33" spans="1:149" ht="18" customHeight="1" x14ac:dyDescent="0.2">
      <c r="A33" s="296" t="s">
        <v>176</v>
      </c>
      <c r="B33" s="307"/>
      <c r="C33" s="304" t="s">
        <v>204</v>
      </c>
      <c r="D33" s="308">
        <v>8</v>
      </c>
      <c r="E33" s="300">
        <v>2</v>
      </c>
      <c r="F33" s="299"/>
      <c r="G33" s="299"/>
      <c r="H33" s="299"/>
      <c r="I33" s="299"/>
      <c r="J33" s="300"/>
      <c r="K33" s="299"/>
      <c r="L33" s="299"/>
      <c r="M33" s="299"/>
      <c r="N33" s="299"/>
      <c r="O33" s="300"/>
      <c r="P33" s="299"/>
      <c r="Q33" s="299"/>
      <c r="R33" s="299"/>
      <c r="S33" s="299"/>
      <c r="T33" s="300"/>
      <c r="U33" s="299"/>
      <c r="V33" s="299"/>
      <c r="W33" s="299"/>
      <c r="X33" s="299"/>
      <c r="Y33" s="300"/>
      <c r="Z33" s="299"/>
      <c r="AA33" s="299"/>
      <c r="AB33" s="299"/>
      <c r="AC33" s="299"/>
      <c r="AD33" s="299"/>
      <c r="AE33" s="299">
        <v>0</v>
      </c>
      <c r="AF33" s="299">
        <v>8</v>
      </c>
      <c r="AG33" s="299">
        <v>0</v>
      </c>
      <c r="AH33" s="299" t="s">
        <v>74</v>
      </c>
      <c r="AI33" s="299">
        <v>2</v>
      </c>
      <c r="AJ33" s="299"/>
      <c r="AK33" s="299"/>
      <c r="AL33" s="299"/>
      <c r="AM33" s="299"/>
      <c r="AN33" s="305"/>
      <c r="AO33" s="486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</row>
    <row r="34" spans="1:149" ht="18" customHeight="1" x14ac:dyDescent="0.2">
      <c r="A34" s="296" t="s">
        <v>177</v>
      </c>
      <c r="B34" s="307"/>
      <c r="C34" s="304" t="s">
        <v>205</v>
      </c>
      <c r="D34" s="308">
        <v>8</v>
      </c>
      <c r="E34" s="300">
        <v>2</v>
      </c>
      <c r="F34" s="299"/>
      <c r="G34" s="299"/>
      <c r="H34" s="299"/>
      <c r="I34" s="299"/>
      <c r="J34" s="300"/>
      <c r="K34" s="299"/>
      <c r="L34" s="299"/>
      <c r="M34" s="299"/>
      <c r="N34" s="299"/>
      <c r="O34" s="300"/>
      <c r="P34" s="299"/>
      <c r="Q34" s="299"/>
      <c r="R34" s="299"/>
      <c r="S34" s="299"/>
      <c r="T34" s="300"/>
      <c r="U34" s="299"/>
      <c r="V34" s="299"/>
      <c r="W34" s="299"/>
      <c r="X34" s="299"/>
      <c r="Y34" s="300"/>
      <c r="Z34" s="299"/>
      <c r="AA34" s="299"/>
      <c r="AB34" s="299"/>
      <c r="AC34" s="299"/>
      <c r="AD34" s="299"/>
      <c r="AE34" s="299">
        <v>0</v>
      </c>
      <c r="AF34" s="299">
        <v>8</v>
      </c>
      <c r="AG34" s="299">
        <v>0</v>
      </c>
      <c r="AH34" s="299" t="s">
        <v>74</v>
      </c>
      <c r="AI34" s="299">
        <v>2</v>
      </c>
      <c r="AJ34" s="299"/>
      <c r="AK34" s="299"/>
      <c r="AL34" s="299"/>
      <c r="AM34" s="299"/>
      <c r="AN34" s="305"/>
      <c r="AO34" s="486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</row>
    <row r="35" spans="1:149" s="52" customFormat="1" ht="24" customHeight="1" thickBot="1" x14ac:dyDescent="0.25">
      <c r="A35" s="309"/>
      <c r="B35" s="310" t="s">
        <v>306</v>
      </c>
      <c r="C35" s="311" t="s">
        <v>16</v>
      </c>
      <c r="D35" s="312">
        <v>45</v>
      </c>
      <c r="E35" s="313">
        <f>SUM(J35,O35,T35:U35,Y35,AD35,AI35:AJ35,AN35)</f>
        <v>15</v>
      </c>
      <c r="F35" s="314"/>
      <c r="G35" s="314"/>
      <c r="H35" s="314"/>
      <c r="I35" s="314"/>
      <c r="J35" s="315"/>
      <c r="K35" s="314"/>
      <c r="L35" s="314"/>
      <c r="M35" s="314"/>
      <c r="N35" s="314"/>
      <c r="O35" s="315"/>
      <c r="P35" s="314"/>
      <c r="Q35" s="314"/>
      <c r="R35" s="314"/>
      <c r="S35" s="314"/>
      <c r="T35" s="315"/>
      <c r="U35" s="314"/>
      <c r="V35" s="314"/>
      <c r="W35" s="314"/>
      <c r="X35" s="314"/>
      <c r="Y35" s="315"/>
      <c r="Z35" s="314"/>
      <c r="AA35" s="314"/>
      <c r="AB35" s="314"/>
      <c r="AC35" s="314"/>
      <c r="AD35" s="315"/>
      <c r="AE35" s="314"/>
      <c r="AF35" s="314"/>
      <c r="AG35" s="314"/>
      <c r="AH35" s="314"/>
      <c r="AI35" s="315"/>
      <c r="AJ35" s="314"/>
      <c r="AK35" s="314"/>
      <c r="AL35" s="314">
        <v>13</v>
      </c>
      <c r="AM35" s="314" t="s">
        <v>150</v>
      </c>
      <c r="AN35" s="316">
        <v>15</v>
      </c>
      <c r="AO35" s="487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</row>
    <row r="36" spans="1:149" ht="20.25" customHeight="1" thickTop="1" x14ac:dyDescent="0.2">
      <c r="A36" s="317"/>
      <c r="B36" s="318"/>
      <c r="C36" s="319" t="s">
        <v>15</v>
      </c>
      <c r="D36" s="320">
        <f>G37+L37+Q37+V37+AA37+AF37+AK37</f>
        <v>669</v>
      </c>
      <c r="E36" s="321">
        <f>J36+O36+T36+Y36+AD36+AI36+AN36</f>
        <v>210</v>
      </c>
      <c r="F36" s="322"/>
      <c r="G36" s="322"/>
      <c r="H36" s="322"/>
      <c r="I36" s="322"/>
      <c r="J36" s="321">
        <f>'KIP BSc E ALAP L'!K52</f>
        <v>31</v>
      </c>
      <c r="K36" s="322"/>
      <c r="L36" s="322"/>
      <c r="M36" s="322"/>
      <c r="N36" s="322"/>
      <c r="O36" s="321">
        <f>'KIP BSc E ALAP L'!P52</f>
        <v>33</v>
      </c>
      <c r="P36" s="43"/>
      <c r="Q36" s="43"/>
      <c r="R36" s="43"/>
      <c r="S36" s="43"/>
      <c r="T36" s="321">
        <f>'KIP BSc E ALAP L'!U52</f>
        <v>29</v>
      </c>
      <c r="U36" s="43"/>
      <c r="V36" s="43"/>
      <c r="W36" s="43"/>
      <c r="X36" s="43"/>
      <c r="Y36" s="321">
        <f>'KIP BSc E ALAP L'!Z52+Y11</f>
        <v>30</v>
      </c>
      <c r="Z36" s="322"/>
      <c r="AA36" s="322"/>
      <c r="AB36" s="322"/>
      <c r="AC36" s="322"/>
      <c r="AD36" s="321">
        <f>'KIP BSc E ALAP L'!AE52+AD11+AD29</f>
        <v>29</v>
      </c>
      <c r="AE36" s="43"/>
      <c r="AF36" s="43"/>
      <c r="AG36" s="43"/>
      <c r="AH36" s="43"/>
      <c r="AI36" s="321">
        <f>'KIP BSc E ALAP L'!AJ52+AI11+AI29</f>
        <v>30</v>
      </c>
      <c r="AJ36" s="43"/>
      <c r="AK36" s="43"/>
      <c r="AL36" s="43"/>
      <c r="AM36" s="43"/>
      <c r="AN36" s="364">
        <f>'KIP BSc E ALAP L'!AO52+AN11+AN35</f>
        <v>28</v>
      </c>
      <c r="AO36" s="78"/>
      <c r="AP36" s="77"/>
      <c r="AQ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</row>
    <row r="37" spans="1:149" s="52" customFormat="1" ht="18" customHeight="1" x14ac:dyDescent="0.2">
      <c r="A37" s="483" t="s">
        <v>179</v>
      </c>
      <c r="B37" s="324"/>
      <c r="C37" s="325" t="s">
        <v>304</v>
      </c>
      <c r="D37" s="329">
        <f>G37+L37+Q37+V37+AA37+AF37+AK37</f>
        <v>669</v>
      </c>
      <c r="E37" s="327"/>
      <c r="F37" s="328"/>
      <c r="G37" s="329">
        <f>'KIP BSc E ALAP L'!H55</f>
        <v>100</v>
      </c>
      <c r="H37" s="328"/>
      <c r="I37" s="326"/>
      <c r="J37" s="330"/>
      <c r="K37" s="328"/>
      <c r="L37" s="329">
        <f>'KIP BSc E ALAP L'!M55</f>
        <v>112</v>
      </c>
      <c r="M37" s="328"/>
      <c r="N37" s="328"/>
      <c r="O37" s="330"/>
      <c r="P37" s="328"/>
      <c r="Q37" s="329">
        <f>'KIP BSc E ALAP L'!R55</f>
        <v>88</v>
      </c>
      <c r="R37" s="328"/>
      <c r="S37" s="328"/>
      <c r="T37" s="330"/>
      <c r="U37" s="328"/>
      <c r="V37" s="329">
        <f>'KIP BSc E ALAP L'!W55+U11+V11+W11</f>
        <v>104</v>
      </c>
      <c r="W37" s="328"/>
      <c r="X37" s="328"/>
      <c r="Y37" s="331"/>
      <c r="Z37" s="328"/>
      <c r="AA37" s="329">
        <f>'KIP BSc E ALAP L'!AB55+Z11+AA11+AB11+Z29+AA29+AB29</f>
        <v>104</v>
      </c>
      <c r="AB37" s="328"/>
      <c r="AC37" s="326"/>
      <c r="AD37" s="331"/>
      <c r="AE37" s="328"/>
      <c r="AF37" s="329">
        <f>'KIP BSc E ALAP L'!AG55+AE11+AF11+AG11+AE29+AF29+AG29</f>
        <v>104</v>
      </c>
      <c r="AG37" s="328"/>
      <c r="AH37" s="328"/>
      <c r="AI37" s="330"/>
      <c r="AJ37" s="328"/>
      <c r="AK37" s="329">
        <f>'KIP BSc E ALAP L'!AL55+AJ11+AK11+AL11+AL35</f>
        <v>57</v>
      </c>
      <c r="AL37" s="328"/>
      <c r="AM37" s="328"/>
      <c r="AN37" s="332"/>
      <c r="AO37" s="51"/>
      <c r="AP37" s="75"/>
      <c r="AQ37" s="75"/>
      <c r="AR37" s="79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pans="1:149" s="52" customFormat="1" ht="18" customHeight="1" x14ac:dyDescent="0.2">
      <c r="A38" s="483"/>
      <c r="B38" s="324"/>
      <c r="C38" s="325" t="s">
        <v>178</v>
      </c>
      <c r="D38" s="329">
        <f>G38+L38+Q38+V38+AA38+AF38+AK38</f>
        <v>405</v>
      </c>
      <c r="E38" s="333"/>
      <c r="F38" s="328"/>
      <c r="G38" s="334">
        <f>'KIP BSc E ALAP L'!G56:I56</f>
        <v>44</v>
      </c>
      <c r="H38" s="328"/>
      <c r="I38" s="326"/>
      <c r="J38" s="330"/>
      <c r="K38" s="328"/>
      <c r="L38" s="335">
        <f>'KIP BSc E ALAP L'!L56:N56</f>
        <v>64</v>
      </c>
      <c r="M38" s="328"/>
      <c r="N38" s="328"/>
      <c r="O38" s="330"/>
      <c r="P38" s="328"/>
      <c r="Q38" s="335">
        <f>'KIP BSc E ALAP L'!Q56:S56</f>
        <v>44</v>
      </c>
      <c r="R38" s="328"/>
      <c r="S38" s="328"/>
      <c r="T38" s="330"/>
      <c r="U38" s="328"/>
      <c r="V38" s="335">
        <f>'KIP BSc E ALAP L'!V56:X56+V11+W11</f>
        <v>56</v>
      </c>
      <c r="W38" s="328"/>
      <c r="X38" s="328"/>
      <c r="Y38" s="331"/>
      <c r="Z38" s="328"/>
      <c r="AA38" s="334">
        <f>'KIP BSc E ALAP L'!AB56+AA11+AB11+AA29+AB29</f>
        <v>76</v>
      </c>
      <c r="AB38" s="328"/>
      <c r="AC38" s="326"/>
      <c r="AD38" s="331"/>
      <c r="AE38" s="328"/>
      <c r="AF38" s="335">
        <f>'KIP BSc E ALAP L'!AG56+AF11+AG11+AF29+AG29</f>
        <v>84</v>
      </c>
      <c r="AG38" s="328"/>
      <c r="AH38" s="328"/>
      <c r="AI38" s="330"/>
      <c r="AJ38" s="328"/>
      <c r="AK38" s="335">
        <f>'KIP BSc E ALAP L'!AL56+AK11+AL11+AL35</f>
        <v>37</v>
      </c>
      <c r="AL38" s="328"/>
      <c r="AM38" s="328"/>
      <c r="AN38" s="332"/>
      <c r="AO38" s="51"/>
      <c r="AP38" s="75"/>
      <c r="AQ38" s="75"/>
      <c r="AR38" s="79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</row>
    <row r="39" spans="1:149" s="52" customFormat="1" ht="18" customHeight="1" x14ac:dyDescent="0.2">
      <c r="A39" s="483"/>
      <c r="B39" s="324"/>
      <c r="C39" s="325" t="s">
        <v>182</v>
      </c>
      <c r="D39" s="329">
        <f>(D38/D36)*100</f>
        <v>60.538116591928251</v>
      </c>
      <c r="E39" s="333"/>
      <c r="F39" s="328"/>
      <c r="G39" s="334"/>
      <c r="H39" s="328"/>
      <c r="I39" s="326"/>
      <c r="J39" s="330"/>
      <c r="K39" s="328"/>
      <c r="L39" s="335"/>
      <c r="M39" s="328"/>
      <c r="N39" s="328"/>
      <c r="O39" s="330"/>
      <c r="P39" s="328"/>
      <c r="Q39" s="335"/>
      <c r="R39" s="328"/>
      <c r="S39" s="328"/>
      <c r="T39" s="330"/>
      <c r="U39" s="328"/>
      <c r="V39" s="335"/>
      <c r="W39" s="328"/>
      <c r="X39" s="328"/>
      <c r="Y39" s="331"/>
      <c r="Z39" s="328"/>
      <c r="AA39" s="334"/>
      <c r="AB39" s="328"/>
      <c r="AC39" s="326"/>
      <c r="AD39" s="331"/>
      <c r="AE39" s="328"/>
      <c r="AF39" s="335"/>
      <c r="AG39" s="328"/>
      <c r="AH39" s="328"/>
      <c r="AI39" s="330"/>
      <c r="AJ39" s="328"/>
      <c r="AK39" s="335"/>
      <c r="AL39" s="328"/>
      <c r="AM39" s="328"/>
      <c r="AN39" s="332"/>
      <c r="AO39" s="51"/>
      <c r="AP39" s="75"/>
      <c r="AQ39" s="75"/>
      <c r="AR39" s="79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</row>
    <row r="40" spans="1:149" s="52" customFormat="1" ht="18" customHeight="1" x14ac:dyDescent="0.2">
      <c r="A40" s="483"/>
      <c r="B40" s="324"/>
      <c r="C40" s="336" t="s">
        <v>14</v>
      </c>
      <c r="D40" s="333"/>
      <c r="E40" s="333"/>
      <c r="F40" s="337"/>
      <c r="G40" s="337"/>
      <c r="H40" s="337"/>
      <c r="I40" s="335">
        <f>COUNTIF(I$12:I$35,"v")+'KIP BSc E ALAP L'!J53</f>
        <v>5</v>
      </c>
      <c r="J40" s="338"/>
      <c r="K40" s="339"/>
      <c r="L40" s="339"/>
      <c r="M40" s="339"/>
      <c r="N40" s="335">
        <f>COUNTIF(N$12:N$35,"v")+'KIP BSc E ALAP L'!O53</f>
        <v>4</v>
      </c>
      <c r="O40" s="338"/>
      <c r="P40" s="339"/>
      <c r="Q40" s="339"/>
      <c r="R40" s="339"/>
      <c r="S40" s="335">
        <f>COUNTIF(S$12:S$35,"v")+'KIP BSc E ALAP L'!T53</f>
        <v>3</v>
      </c>
      <c r="T40" s="338"/>
      <c r="U40" s="339"/>
      <c r="V40" s="339"/>
      <c r="W40" s="339"/>
      <c r="X40" s="335">
        <f>COUNTIF(X$12:X$35,"v")+'KIP BSc E ALAP L'!Y53</f>
        <v>3</v>
      </c>
      <c r="Y40" s="340"/>
      <c r="Z40" s="337"/>
      <c r="AA40" s="337"/>
      <c r="AB40" s="337"/>
      <c r="AC40" s="335">
        <f>COUNTIF(AC$12:AC$35,"v")+'KIP BSc E ALAP L'!AD53</f>
        <v>3</v>
      </c>
      <c r="AD40" s="340"/>
      <c r="AE40" s="339"/>
      <c r="AF40" s="339"/>
      <c r="AG40" s="339"/>
      <c r="AH40" s="335">
        <f>COUNTIF(AH$12:AH$35,"v")+'KIP BSc E ALAP L'!AI53</f>
        <v>2</v>
      </c>
      <c r="AI40" s="338"/>
      <c r="AJ40" s="339"/>
      <c r="AK40" s="339"/>
      <c r="AL40" s="339"/>
      <c r="AM40" s="335">
        <f>COUNTIF(AM$12:AM$35,"v")+'KIP BSc E ALAP L'!AN53</f>
        <v>5</v>
      </c>
      <c r="AN40" s="341"/>
      <c r="AO40" s="53"/>
    </row>
    <row r="41" spans="1:149" s="52" customFormat="1" ht="18" customHeight="1" x14ac:dyDescent="0.2">
      <c r="A41" s="483"/>
      <c r="B41" s="324"/>
      <c r="C41" s="336" t="s">
        <v>75</v>
      </c>
      <c r="D41" s="333"/>
      <c r="E41" s="333"/>
      <c r="F41" s="337"/>
      <c r="G41" s="337"/>
      <c r="H41" s="337"/>
      <c r="I41" s="335">
        <f>COUNTIF(I$12:I$33,"é")+'KIP BSc E ALAP L'!J54</f>
        <v>3</v>
      </c>
      <c r="J41" s="338"/>
      <c r="K41" s="339"/>
      <c r="L41" s="339"/>
      <c r="M41" s="339"/>
      <c r="N41" s="335">
        <f>COUNTIF(N$12:N$35,"é")+'KIP BSc E ALAP L'!O54</f>
        <v>4</v>
      </c>
      <c r="O41" s="338"/>
      <c r="P41" s="339"/>
      <c r="Q41" s="339"/>
      <c r="R41" s="339"/>
      <c r="S41" s="335">
        <f>COUNTIF(S$12:S$35,"é")+'KIP BSc E ALAP L'!T54</f>
        <v>5</v>
      </c>
      <c r="T41" s="338"/>
      <c r="U41" s="339"/>
      <c r="V41" s="339"/>
      <c r="W41" s="339"/>
      <c r="X41" s="335">
        <f>COUNTIF(X$12:X$35,"é")+'KIP BSc E ALAP L'!Y54</f>
        <v>6</v>
      </c>
      <c r="Y41" s="340"/>
      <c r="Z41" s="337"/>
      <c r="AA41" s="337"/>
      <c r="AB41" s="337"/>
      <c r="AC41" s="335">
        <f>COUNTIF(AC$12:AC$35,"é")+'KIP BSc E ALAP L'!AD54</f>
        <v>7</v>
      </c>
      <c r="AD41" s="340"/>
      <c r="AE41" s="339"/>
      <c r="AF41" s="339"/>
      <c r="AG41" s="339"/>
      <c r="AH41" s="335">
        <f>COUNTIF(AH$12:AH$35,"é")+'KIP BSc E ALAP L'!AI54</f>
        <v>8</v>
      </c>
      <c r="AI41" s="338"/>
      <c r="AJ41" s="339"/>
      <c r="AK41" s="339"/>
      <c r="AL41" s="339"/>
      <c r="AM41" s="335">
        <f>COUNTIF(AM$12:AM$35,"é")+'KIP BSc E ALAP L'!AN54</f>
        <v>0</v>
      </c>
      <c r="AN41" s="341"/>
      <c r="AO41" s="53"/>
    </row>
    <row r="42" spans="1:149" s="52" customFormat="1" ht="18" customHeight="1" thickBot="1" x14ac:dyDescent="0.25">
      <c r="A42" s="342"/>
      <c r="B42" s="343"/>
      <c r="C42" s="344" t="s">
        <v>82</v>
      </c>
      <c r="D42" s="345" t="s">
        <v>86</v>
      </c>
      <c r="E42" s="345">
        <v>0</v>
      </c>
      <c r="F42" s="346"/>
      <c r="G42" s="346"/>
      <c r="H42" s="346"/>
      <c r="I42" s="346"/>
      <c r="J42" s="347"/>
      <c r="K42" s="346"/>
      <c r="L42" s="346"/>
      <c r="M42" s="346"/>
      <c r="N42" s="346"/>
      <c r="O42" s="347"/>
      <c r="P42" s="346"/>
      <c r="Q42" s="346"/>
      <c r="R42" s="346"/>
      <c r="S42" s="346"/>
      <c r="T42" s="347"/>
      <c r="U42" s="346"/>
      <c r="V42" s="346"/>
      <c r="W42" s="346"/>
      <c r="X42" s="346"/>
      <c r="Y42" s="348"/>
      <c r="Z42" s="346"/>
      <c r="AA42" s="346"/>
      <c r="AB42" s="346"/>
      <c r="AC42" s="346"/>
      <c r="AD42" s="348"/>
      <c r="AE42" s="466" t="s">
        <v>86</v>
      </c>
      <c r="AF42" s="467"/>
      <c r="AG42" s="467"/>
      <c r="AH42" s="467"/>
      <c r="AI42" s="467"/>
      <c r="AJ42" s="346"/>
      <c r="AK42" s="346"/>
      <c r="AL42" s="346"/>
      <c r="AM42" s="346"/>
      <c r="AN42" s="349"/>
      <c r="AO42" s="53"/>
    </row>
    <row r="43" spans="1:149" ht="12.75" customHeight="1" x14ac:dyDescent="0.2">
      <c r="B43" s="13"/>
      <c r="C43" s="9"/>
      <c r="D43" s="3"/>
      <c r="E43" s="3"/>
      <c r="F43" s="169"/>
      <c r="G43" s="169"/>
      <c r="H43" s="169"/>
      <c r="I43" s="169"/>
      <c r="J43" s="12"/>
      <c r="K43" s="12"/>
      <c r="L43" s="12"/>
      <c r="M43" s="12"/>
      <c r="N43" s="169"/>
      <c r="O43" s="12"/>
      <c r="P43" s="12"/>
      <c r="Q43" s="12"/>
      <c r="R43" s="12"/>
      <c r="S43" s="169"/>
      <c r="T43" s="12"/>
      <c r="U43" s="12"/>
      <c r="V43" s="12"/>
      <c r="W43" s="12"/>
      <c r="X43" s="169"/>
      <c r="Y43" s="12"/>
      <c r="Z43" s="12"/>
      <c r="AA43" s="12"/>
      <c r="AB43" s="12"/>
      <c r="AC43" s="169"/>
      <c r="AD43" s="12"/>
      <c r="AE43" s="169"/>
      <c r="AF43" s="169"/>
      <c r="AG43" s="169"/>
      <c r="AH43" s="169"/>
      <c r="AI43" s="12"/>
      <c r="AJ43" s="169"/>
      <c r="AK43" s="169"/>
      <c r="AL43" s="169"/>
      <c r="AM43" s="169"/>
      <c r="AN43" s="12"/>
      <c r="AO43" s="15"/>
      <c r="AQ43" s="8"/>
    </row>
    <row r="44" spans="1:149" ht="18" customHeight="1" x14ac:dyDescent="0.2">
      <c r="A44" s="2"/>
      <c r="B44" s="32" t="s">
        <v>71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2"/>
      <c r="M44" s="12"/>
      <c r="N44" s="464"/>
      <c r="O44" s="465"/>
      <c r="P44" s="465"/>
      <c r="Q44" s="12"/>
      <c r="R44" s="12"/>
      <c r="S44" s="169"/>
      <c r="T44" s="12"/>
      <c r="U44" s="12"/>
      <c r="V44" s="12"/>
      <c r="W44" s="12"/>
      <c r="X44" s="169"/>
      <c r="Y44" s="12"/>
      <c r="Z44" s="12"/>
      <c r="AA44" s="12"/>
      <c r="AB44" s="12"/>
      <c r="AC44" s="169"/>
      <c r="AD44" s="12"/>
      <c r="AE44" s="169"/>
      <c r="AF44" s="169"/>
      <c r="AG44" s="169"/>
      <c r="AH44" s="169"/>
      <c r="AI44" s="12"/>
      <c r="AJ44" s="169"/>
      <c r="AK44" s="169"/>
      <c r="AL44" s="169"/>
      <c r="AM44" s="169"/>
      <c r="AN44" s="12"/>
      <c r="AO44" s="15"/>
      <c r="AQ44" s="8"/>
    </row>
    <row r="45" spans="1:149" ht="15" customHeight="1" x14ac:dyDescent="0.2">
      <c r="A45" s="5"/>
      <c r="B45" s="32" t="s">
        <v>320</v>
      </c>
      <c r="C45" s="272"/>
      <c r="D45" s="272"/>
      <c r="E45" s="272"/>
      <c r="F45" s="167"/>
      <c r="G45" s="167"/>
      <c r="H45" s="167"/>
      <c r="I45" s="167"/>
      <c r="J45" s="167"/>
      <c r="K45" s="16"/>
      <c r="L45" s="16"/>
      <c r="M45" s="16"/>
      <c r="N45" s="16"/>
      <c r="O45" s="16"/>
      <c r="P45" s="16"/>
      <c r="Q45" s="12"/>
      <c r="R45" s="12"/>
      <c r="S45" s="169"/>
      <c r="T45" s="12"/>
      <c r="U45" s="12"/>
      <c r="V45" s="12"/>
      <c r="W45" s="12"/>
      <c r="X45" s="169"/>
      <c r="Y45" s="12"/>
      <c r="Z45" s="12"/>
      <c r="AA45" s="12"/>
      <c r="AB45" s="12"/>
      <c r="AC45" s="169"/>
      <c r="AD45" s="12"/>
      <c r="AE45" s="169"/>
      <c r="AF45" s="169"/>
      <c r="AG45" s="169"/>
      <c r="AH45" s="169"/>
      <c r="AI45" s="12"/>
      <c r="AJ45" s="169"/>
      <c r="AK45" s="169"/>
      <c r="AL45" s="169"/>
      <c r="AM45" s="169"/>
      <c r="AN45" s="12"/>
      <c r="AO45" s="15"/>
      <c r="AQ45" s="4"/>
    </row>
    <row r="46" spans="1:149" ht="15" customHeight="1" x14ac:dyDescent="0.2">
      <c r="A46" s="11"/>
      <c r="B46" s="273" t="s">
        <v>323</v>
      </c>
      <c r="C46" s="81"/>
      <c r="D46" s="81"/>
      <c r="E46" s="81"/>
      <c r="F46" s="167"/>
      <c r="G46" s="167"/>
      <c r="H46" s="167"/>
      <c r="I46" s="167"/>
      <c r="J46" s="167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69"/>
      <c r="Y46" s="12"/>
      <c r="Z46" s="12"/>
      <c r="AA46" s="12"/>
      <c r="AB46" s="12"/>
      <c r="AC46" s="169"/>
      <c r="AD46" s="12"/>
      <c r="AE46" s="169"/>
      <c r="AF46" s="169"/>
      <c r="AG46" s="169"/>
      <c r="AH46" s="169"/>
      <c r="AI46" s="12"/>
      <c r="AJ46" s="169"/>
      <c r="AK46" s="169"/>
      <c r="AL46" s="169"/>
      <c r="AM46" s="169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169"/>
      <c r="G47" s="169"/>
      <c r="H47" s="169"/>
      <c r="I47" s="169"/>
      <c r="J47" s="12"/>
      <c r="K47" s="12"/>
      <c r="L47" s="12"/>
      <c r="M47" s="12"/>
      <c r="N47" s="169"/>
      <c r="O47" s="12"/>
      <c r="P47" s="12"/>
      <c r="Q47" s="12"/>
      <c r="R47" s="12"/>
      <c r="S47" s="169"/>
      <c r="T47" s="12"/>
      <c r="U47" s="12"/>
      <c r="V47" s="12"/>
      <c r="W47" s="12"/>
      <c r="X47" s="169"/>
      <c r="Y47" s="12"/>
      <c r="Z47" s="12"/>
      <c r="AA47" s="12"/>
      <c r="AB47" s="12"/>
      <c r="AC47" s="169"/>
      <c r="AD47" s="12"/>
      <c r="AE47" s="169"/>
      <c r="AF47" s="169"/>
      <c r="AG47" s="169"/>
      <c r="AH47" s="169"/>
      <c r="AI47" s="12"/>
      <c r="AJ47" s="169"/>
      <c r="AK47" s="169"/>
      <c r="AL47" s="169"/>
      <c r="AM47" s="169"/>
      <c r="AN47" s="12"/>
      <c r="AO47" s="15"/>
    </row>
    <row r="50" spans="2:43" ht="12.75" customHeight="1" x14ac:dyDescent="0.2">
      <c r="B50" s="13"/>
      <c r="C50" s="9"/>
      <c r="D50" s="3"/>
      <c r="E50" s="3"/>
      <c r="F50" s="169"/>
      <c r="G50" s="169"/>
      <c r="H50" s="169"/>
      <c r="I50" s="169"/>
      <c r="J50" s="12"/>
      <c r="K50" s="12"/>
      <c r="L50" s="12"/>
      <c r="M50" s="12"/>
      <c r="N50" s="169"/>
      <c r="O50" s="12"/>
      <c r="P50" s="12"/>
      <c r="Q50" s="12"/>
      <c r="R50" s="12"/>
      <c r="S50" s="169"/>
      <c r="T50" s="12"/>
      <c r="U50" s="12"/>
      <c r="V50" s="12"/>
      <c r="W50" s="12"/>
      <c r="X50" s="169"/>
      <c r="Y50" s="12"/>
      <c r="Z50" s="12"/>
      <c r="AA50" s="12"/>
      <c r="AB50" s="12" t="s">
        <v>286</v>
      </c>
      <c r="AC50" s="169"/>
      <c r="AD50" s="12"/>
      <c r="AE50" s="169"/>
      <c r="AF50" s="169"/>
      <c r="AG50" s="169"/>
      <c r="AH50" s="169"/>
      <c r="AI50" s="12"/>
      <c r="AJ50" s="169"/>
      <c r="AK50" s="169"/>
      <c r="AL50" s="169"/>
      <c r="AM50" s="169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69"/>
      <c r="G51" s="169"/>
      <c r="H51" s="169"/>
      <c r="I51" s="169"/>
      <c r="J51" s="12"/>
      <c r="K51" s="169"/>
      <c r="L51" s="12"/>
      <c r="M51" s="12"/>
      <c r="N51" s="12"/>
      <c r="O51" s="12"/>
      <c r="P51" s="12"/>
      <c r="Q51" s="12"/>
      <c r="R51" s="12"/>
      <c r="S51" s="169"/>
      <c r="T51" s="12"/>
      <c r="U51" s="12"/>
      <c r="V51" s="12"/>
      <c r="W51" s="12"/>
      <c r="X51" s="169"/>
      <c r="Y51" s="12"/>
      <c r="Z51" s="12" t="s">
        <v>80</v>
      </c>
      <c r="AA51" s="12"/>
      <c r="AB51" s="12"/>
      <c r="AC51" s="169"/>
      <c r="AD51" s="12"/>
      <c r="AE51" s="169"/>
      <c r="AF51" s="169"/>
      <c r="AG51" s="169"/>
      <c r="AH51" s="169"/>
      <c r="AI51" s="12"/>
      <c r="AJ51" s="169"/>
      <c r="AK51" s="169"/>
      <c r="AL51" s="169"/>
      <c r="AM51" s="169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169"/>
      <c r="G52" s="169"/>
      <c r="H52" s="169"/>
      <c r="I52" s="169"/>
      <c r="J52" s="12"/>
      <c r="K52" s="169"/>
      <c r="L52" s="12"/>
      <c r="M52" s="66"/>
      <c r="N52" s="12"/>
      <c r="O52" s="12"/>
      <c r="P52" s="12"/>
      <c r="Q52" s="12"/>
      <c r="R52" s="12"/>
      <c r="X52" s="169"/>
      <c r="Y52" s="12"/>
      <c r="Z52" s="12"/>
      <c r="AA52" s="12"/>
      <c r="AB52" s="12"/>
      <c r="AC52" s="169"/>
      <c r="AD52" s="12"/>
      <c r="AE52" s="169"/>
      <c r="AF52" s="169"/>
      <c r="AG52" s="169"/>
      <c r="AH52" s="169"/>
      <c r="AI52" s="12"/>
      <c r="AJ52" s="169"/>
      <c r="AK52" s="169"/>
      <c r="AL52" s="169"/>
      <c r="AM52" s="169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169"/>
      <c r="G53" s="169"/>
      <c r="H53" s="169"/>
      <c r="I53" s="169"/>
      <c r="J53" s="12"/>
      <c r="K53" s="169"/>
      <c r="L53" s="12"/>
      <c r="M53" s="66"/>
      <c r="N53" s="12"/>
      <c r="O53" s="12"/>
      <c r="P53" s="12"/>
      <c r="Q53" s="12"/>
      <c r="R53" s="12"/>
      <c r="X53" s="169"/>
      <c r="Y53" s="12"/>
      <c r="Z53" s="12"/>
      <c r="AA53" s="12"/>
      <c r="AB53" s="12"/>
      <c r="AC53" s="169"/>
      <c r="AD53" s="12"/>
      <c r="AE53" s="169"/>
      <c r="AF53" s="169"/>
      <c r="AG53" s="169"/>
      <c r="AH53" s="169"/>
      <c r="AI53" s="12"/>
      <c r="AJ53" s="169"/>
      <c r="AK53" s="169"/>
      <c r="AL53" s="169"/>
      <c r="AM53" s="169"/>
      <c r="AN53" s="12"/>
      <c r="AO53" s="12"/>
      <c r="AQ53" s="8"/>
    </row>
    <row r="54" spans="2:43" ht="12.75" customHeight="1" x14ac:dyDescent="0.2">
      <c r="B54" s="13"/>
      <c r="D54" s="3"/>
      <c r="E54" s="3"/>
      <c r="F54" s="169"/>
      <c r="G54" s="169"/>
      <c r="H54" s="169"/>
      <c r="I54" s="169"/>
      <c r="J54" s="12"/>
      <c r="K54" s="169"/>
      <c r="L54" s="12"/>
      <c r="M54" s="12"/>
      <c r="N54" s="12"/>
      <c r="O54" s="12"/>
      <c r="P54" s="12"/>
      <c r="Q54" s="12"/>
      <c r="R54" s="12"/>
      <c r="X54" s="169"/>
      <c r="Y54" s="12"/>
      <c r="Z54" s="12"/>
      <c r="AA54" s="12"/>
      <c r="AB54" s="12"/>
      <c r="AC54" s="169"/>
      <c r="AD54" s="12"/>
      <c r="AE54" s="169"/>
      <c r="AF54" s="169"/>
      <c r="AG54" s="169"/>
      <c r="AH54" s="169"/>
      <c r="AI54" s="12"/>
      <c r="AJ54" s="169"/>
      <c r="AK54" s="169"/>
      <c r="AL54" s="169"/>
      <c r="AM54" s="169"/>
      <c r="AN54" s="12"/>
      <c r="AO54" s="12"/>
      <c r="AQ54" s="8"/>
    </row>
    <row r="55" spans="2:43" ht="12.75" customHeight="1" x14ac:dyDescent="0.2">
      <c r="B55" s="13"/>
      <c r="D55" s="3"/>
      <c r="E55" s="3"/>
      <c r="F55" s="169"/>
      <c r="G55" s="169"/>
      <c r="H55" s="169"/>
      <c r="I55" s="169"/>
      <c r="J55" s="12"/>
      <c r="K55" s="12"/>
      <c r="L55" s="12"/>
      <c r="M55" s="12"/>
      <c r="N55" s="169"/>
      <c r="O55" s="12"/>
      <c r="P55" s="12"/>
      <c r="Q55" s="12"/>
      <c r="R55" s="12"/>
      <c r="X55" s="169"/>
      <c r="Y55" s="12"/>
      <c r="Z55" s="12"/>
      <c r="AA55" s="12"/>
      <c r="AB55" s="12"/>
      <c r="AC55" s="169"/>
      <c r="AD55" s="12"/>
      <c r="AE55" s="169"/>
      <c r="AF55" s="169"/>
      <c r="AG55" s="169"/>
      <c r="AH55" s="169"/>
      <c r="AI55" s="12"/>
      <c r="AJ55" s="169"/>
      <c r="AK55" s="169"/>
      <c r="AL55" s="169"/>
      <c r="AM55" s="169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84"/>
      <c r="F102" s="84"/>
      <c r="G102" s="84"/>
      <c r="H102" s="84"/>
      <c r="I102" s="84"/>
      <c r="J102" s="84"/>
      <c r="K102" s="84"/>
      <c r="L102" s="84"/>
      <c r="M102" s="167"/>
      <c r="N102" s="167"/>
      <c r="O102" s="167"/>
      <c r="P102" s="167"/>
      <c r="Q102" s="167"/>
      <c r="R102" s="74"/>
    </row>
  </sheetData>
  <mergeCells count="18">
    <mergeCell ref="AF1:AR1"/>
    <mergeCell ref="AF2:AR2"/>
    <mergeCell ref="AF3:AR3"/>
    <mergeCell ref="E4:Y4"/>
    <mergeCell ref="I5:T5"/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  <mergeCell ref="AO30:AO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0"/>
  <sheetViews>
    <sheetView showGridLines="0" tabSelected="1" zoomScale="60" zoomScaleNormal="60" zoomScaleSheetLayoutView="70" zoomScalePageLayoutView="80" workbookViewId="0">
      <selection activeCell="A7" sqref="A7:AO7"/>
    </sheetView>
  </sheetViews>
  <sheetFormatPr defaultColWidth="8.71093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7109375" style="5" bestFit="1" customWidth="1"/>
    <col min="6" max="6" width="3.42578125" style="5" customWidth="1"/>
    <col min="7" max="7" width="4.7109375" style="5" customWidth="1"/>
    <col min="8" max="9" width="3.42578125" style="5" customWidth="1"/>
    <col min="10" max="10" width="4.7109375" style="5" customWidth="1"/>
    <col min="11" max="11" width="3.42578125" style="5" customWidth="1"/>
    <col min="12" max="12" width="4.71093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71093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7109375" style="5"/>
  </cols>
  <sheetData>
    <row r="1" spans="1:149" s="31" customFormat="1" ht="18" x14ac:dyDescent="0.2">
      <c r="A1" s="165" t="s">
        <v>81</v>
      </c>
      <c r="B1" s="35"/>
      <c r="C1" s="36"/>
      <c r="F1" s="164"/>
      <c r="G1" s="164"/>
      <c r="H1" s="164"/>
      <c r="I1" s="164"/>
      <c r="J1" s="164"/>
      <c r="K1" s="164"/>
      <c r="L1" s="31" t="s">
        <v>164</v>
      </c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F1" s="408" t="s">
        <v>326</v>
      </c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</row>
    <row r="2" spans="1:149" s="31" customFormat="1" ht="18" x14ac:dyDescent="0.2">
      <c r="A2" s="165" t="s">
        <v>73</v>
      </c>
      <c r="B2" s="35"/>
      <c r="C2" s="36"/>
      <c r="F2" s="164"/>
      <c r="G2" s="164"/>
      <c r="H2" s="164"/>
      <c r="I2" s="164"/>
      <c r="J2" s="164"/>
      <c r="K2" s="164"/>
      <c r="L2" s="164"/>
      <c r="N2" s="164"/>
      <c r="O2" s="164" t="s">
        <v>191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83"/>
      <c r="AC2" s="83"/>
      <c r="AD2" s="83"/>
      <c r="AE2" s="83"/>
      <c r="AF2" s="490" t="s">
        <v>325</v>
      </c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</row>
    <row r="3" spans="1:149" s="31" customFormat="1" ht="18" x14ac:dyDescent="0.2">
      <c r="A3" s="165"/>
      <c r="B3" s="35"/>
      <c r="C3" s="36"/>
      <c r="F3" s="164"/>
      <c r="G3" s="164"/>
      <c r="H3" s="164"/>
      <c r="I3" s="164"/>
      <c r="J3" s="164"/>
      <c r="K3" s="164"/>
      <c r="L3" s="164"/>
      <c r="N3" s="164"/>
      <c r="O3" s="164" t="s">
        <v>101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83"/>
      <c r="AC3" s="83"/>
      <c r="AD3" s="83"/>
      <c r="AE3" s="83"/>
      <c r="AF3" s="409" t="s">
        <v>322</v>
      </c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5"/>
      <c r="AT3" s="5"/>
    </row>
    <row r="4" spans="1:149" ht="21.75" customHeight="1" x14ac:dyDescent="0.2">
      <c r="F4" s="164"/>
      <c r="G4" s="164"/>
      <c r="H4" s="164"/>
      <c r="I4" s="426" t="s">
        <v>160</v>
      </c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164"/>
      <c r="W4" s="164"/>
      <c r="X4" s="164"/>
      <c r="Y4" s="164"/>
      <c r="Z4" s="164"/>
      <c r="AA4" s="164"/>
      <c r="AF4" s="31"/>
      <c r="AG4" s="277"/>
      <c r="AH4" s="277"/>
      <c r="AI4" s="277"/>
      <c r="AJ4" s="277"/>
      <c r="AK4" s="277"/>
      <c r="AL4" s="277"/>
      <c r="AM4" s="277"/>
      <c r="AN4" s="277"/>
      <c r="AO4" s="277"/>
    </row>
    <row r="5" spans="1:149" ht="21.75" customHeight="1" x14ac:dyDescent="0.2">
      <c r="F5" s="221"/>
      <c r="G5" s="221"/>
      <c r="H5" s="221"/>
      <c r="I5" s="221"/>
      <c r="J5" s="427" t="s">
        <v>313</v>
      </c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221"/>
      <c r="V5" s="221"/>
      <c r="W5" s="221"/>
      <c r="X5" s="221"/>
      <c r="Y5" s="221"/>
      <c r="Z5" s="221"/>
      <c r="AA5" s="221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149" ht="21.75" customHeight="1" x14ac:dyDescent="0.2">
      <c r="F6" s="221"/>
      <c r="G6" s="221"/>
      <c r="H6" s="221"/>
      <c r="I6" s="221"/>
      <c r="J6" s="221"/>
      <c r="K6" s="221"/>
      <c r="L6" s="221"/>
      <c r="N6" s="221"/>
      <c r="O6" s="221"/>
      <c r="P6" s="221"/>
      <c r="Q6" s="221"/>
      <c r="S6" s="221"/>
      <c r="T6" s="221"/>
      <c r="U6" s="221"/>
      <c r="V6" s="221"/>
      <c r="W6" s="221"/>
      <c r="X6" s="221"/>
      <c r="Y6" s="221"/>
      <c r="Z6" s="221"/>
      <c r="AA6" s="221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149" ht="25.5" customHeight="1" thickBot="1" x14ac:dyDescent="0.25">
      <c r="A7" s="410" t="s">
        <v>20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</row>
    <row r="8" spans="1:149" s="84" customFormat="1" ht="20.25" customHeight="1" x14ac:dyDescent="0.2">
      <c r="A8" s="470"/>
      <c r="B8" s="420" t="s">
        <v>18</v>
      </c>
      <c r="C8" s="477" t="s">
        <v>1</v>
      </c>
      <c r="D8" s="20" t="s">
        <v>190</v>
      </c>
      <c r="E8" s="479" t="s">
        <v>68</v>
      </c>
      <c r="F8" s="475" t="s">
        <v>0</v>
      </c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21"/>
      <c r="AK8" s="21"/>
      <c r="AL8" s="21"/>
      <c r="AM8" s="22"/>
      <c r="AN8" s="23"/>
      <c r="AO8" s="481" t="s">
        <v>23</v>
      </c>
    </row>
    <row r="9" spans="1:149" s="84" customFormat="1" ht="20.25" customHeight="1" thickBot="1" x14ac:dyDescent="0.25">
      <c r="A9" s="471"/>
      <c r="B9" s="474"/>
      <c r="C9" s="478"/>
      <c r="D9" s="25" t="s">
        <v>198</v>
      </c>
      <c r="E9" s="480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482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49" s="11" customFormat="1" ht="18.75" customHeight="1" x14ac:dyDescent="0.2">
      <c r="A10" s="168"/>
      <c r="B10" s="33"/>
      <c r="C10" s="63"/>
      <c r="D10" s="40"/>
      <c r="E10" s="39"/>
      <c r="F10" s="47" t="s">
        <v>8</v>
      </c>
      <c r="G10" s="48" t="s">
        <v>10</v>
      </c>
      <c r="H10" s="48" t="s">
        <v>9</v>
      </c>
      <c r="I10" s="48" t="s">
        <v>11</v>
      </c>
      <c r="J10" s="49" t="s">
        <v>12</v>
      </c>
      <c r="K10" s="47" t="s">
        <v>8</v>
      </c>
      <c r="L10" s="48" t="s">
        <v>10</v>
      </c>
      <c r="M10" s="48" t="s">
        <v>9</v>
      </c>
      <c r="N10" s="48" t="s">
        <v>11</v>
      </c>
      <c r="O10" s="49" t="s">
        <v>12</v>
      </c>
      <c r="P10" s="47" t="s">
        <v>8</v>
      </c>
      <c r="Q10" s="48" t="s">
        <v>10</v>
      </c>
      <c r="R10" s="48" t="s">
        <v>9</v>
      </c>
      <c r="S10" s="48" t="s">
        <v>11</v>
      </c>
      <c r="T10" s="49" t="s">
        <v>12</v>
      </c>
      <c r="U10" s="47" t="s">
        <v>8</v>
      </c>
      <c r="V10" s="48" t="s">
        <v>10</v>
      </c>
      <c r="W10" s="48" t="s">
        <v>9</v>
      </c>
      <c r="X10" s="48" t="s">
        <v>11</v>
      </c>
      <c r="Y10" s="49" t="s">
        <v>12</v>
      </c>
      <c r="Z10" s="47" t="s">
        <v>8</v>
      </c>
      <c r="AA10" s="48" t="s">
        <v>10</v>
      </c>
      <c r="AB10" s="48" t="s">
        <v>9</v>
      </c>
      <c r="AC10" s="48" t="s">
        <v>11</v>
      </c>
      <c r="AD10" s="49" t="s">
        <v>12</v>
      </c>
      <c r="AE10" s="47" t="s">
        <v>8</v>
      </c>
      <c r="AF10" s="48" t="s">
        <v>10</v>
      </c>
      <c r="AG10" s="48" t="s">
        <v>9</v>
      </c>
      <c r="AH10" s="48" t="s">
        <v>11</v>
      </c>
      <c r="AI10" s="49" t="s">
        <v>12</v>
      </c>
      <c r="AJ10" s="50" t="s">
        <v>8</v>
      </c>
      <c r="AK10" s="166" t="s">
        <v>10</v>
      </c>
      <c r="AL10" s="166" t="s">
        <v>9</v>
      </c>
      <c r="AM10" s="166" t="s">
        <v>11</v>
      </c>
      <c r="AN10" s="49" t="s">
        <v>12</v>
      </c>
      <c r="AO10" s="80" t="s">
        <v>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</row>
    <row r="11" spans="1:149" ht="15.75" customHeight="1" x14ac:dyDescent="0.2">
      <c r="A11" s="488" t="s">
        <v>92</v>
      </c>
      <c r="B11" s="489"/>
      <c r="C11" s="489"/>
      <c r="D11" s="41">
        <f t="shared" ref="D11:AN11" si="0">SUM(D12:D26)</f>
        <v>180</v>
      </c>
      <c r="E11" s="42">
        <f t="shared" si="0"/>
        <v>50</v>
      </c>
      <c r="F11" s="41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2">
        <f t="shared" si="0"/>
        <v>0</v>
      </c>
      <c r="K11" s="41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2">
        <f t="shared" si="0"/>
        <v>0</v>
      </c>
      <c r="P11" s="41">
        <f t="shared" si="0"/>
        <v>0</v>
      </c>
      <c r="Q11" s="43">
        <f t="shared" si="0"/>
        <v>0</v>
      </c>
      <c r="R11" s="43">
        <f t="shared" si="0"/>
        <v>0</v>
      </c>
      <c r="S11" s="43">
        <f t="shared" si="0"/>
        <v>0</v>
      </c>
      <c r="T11" s="42">
        <f t="shared" si="0"/>
        <v>0</v>
      </c>
      <c r="U11" s="41">
        <f t="shared" si="0"/>
        <v>0</v>
      </c>
      <c r="V11" s="43">
        <f t="shared" si="0"/>
        <v>0</v>
      </c>
      <c r="W11" s="43">
        <f t="shared" si="0"/>
        <v>16</v>
      </c>
      <c r="X11" s="43">
        <f t="shared" si="0"/>
        <v>0</v>
      </c>
      <c r="Y11" s="42">
        <f t="shared" si="0"/>
        <v>4</v>
      </c>
      <c r="Z11" s="41">
        <f t="shared" si="0"/>
        <v>16</v>
      </c>
      <c r="AA11" s="43">
        <f t="shared" si="0"/>
        <v>0</v>
      </c>
      <c r="AB11" s="43">
        <f t="shared" si="0"/>
        <v>28</v>
      </c>
      <c r="AC11" s="43">
        <f t="shared" si="0"/>
        <v>0</v>
      </c>
      <c r="AD11" s="42">
        <f t="shared" si="0"/>
        <v>14</v>
      </c>
      <c r="AE11" s="41">
        <f t="shared" si="0"/>
        <v>28</v>
      </c>
      <c r="AF11" s="43">
        <f t="shared" si="0"/>
        <v>0</v>
      </c>
      <c r="AG11" s="43">
        <f t="shared" si="0"/>
        <v>52</v>
      </c>
      <c r="AH11" s="43">
        <f t="shared" si="0"/>
        <v>0</v>
      </c>
      <c r="AI11" s="42">
        <f t="shared" si="0"/>
        <v>21</v>
      </c>
      <c r="AJ11" s="41">
        <f t="shared" si="0"/>
        <v>4</v>
      </c>
      <c r="AK11" s="43">
        <f t="shared" si="0"/>
        <v>8</v>
      </c>
      <c r="AL11" s="43">
        <f t="shared" si="0"/>
        <v>28</v>
      </c>
      <c r="AM11" s="43">
        <f t="shared" si="0"/>
        <v>0</v>
      </c>
      <c r="AN11" s="42">
        <f t="shared" si="0"/>
        <v>12</v>
      </c>
      <c r="AO11" s="45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</row>
    <row r="12" spans="1:149" s="73" customFormat="1" ht="15.75" customHeight="1" x14ac:dyDescent="0.2">
      <c r="A12" s="296" t="s">
        <v>162</v>
      </c>
      <c r="B12" s="358" t="s">
        <v>303</v>
      </c>
      <c r="C12" s="359" t="s">
        <v>151</v>
      </c>
      <c r="D12" s="299">
        <f t="shared" ref="D12:D27" si="1">SUM(F12:H12,K12:M12,P12:R12,U12:W12,Z12:AB12,AE12:AG12,AJ12:AL12)</f>
        <v>8</v>
      </c>
      <c r="E12" s="300">
        <v>2</v>
      </c>
      <c r="F12" s="299"/>
      <c r="G12" s="299"/>
      <c r="H12" s="299"/>
      <c r="I12" s="299"/>
      <c r="J12" s="300"/>
      <c r="K12" s="299"/>
      <c r="L12" s="299"/>
      <c r="M12" s="299"/>
      <c r="N12" s="299"/>
      <c r="O12" s="300"/>
      <c r="P12" s="299"/>
      <c r="Q12" s="299"/>
      <c r="R12" s="299"/>
      <c r="S12" s="299"/>
      <c r="T12" s="300"/>
      <c r="U12" s="299"/>
      <c r="V12" s="299"/>
      <c r="W12" s="299"/>
      <c r="X12" s="299"/>
      <c r="Y12" s="300"/>
      <c r="Z12" s="299">
        <v>4</v>
      </c>
      <c r="AA12" s="299">
        <v>0</v>
      </c>
      <c r="AB12" s="299">
        <v>4</v>
      </c>
      <c r="AC12" s="299" t="s">
        <v>74</v>
      </c>
      <c r="AD12" s="300">
        <v>3</v>
      </c>
      <c r="AE12" s="299"/>
      <c r="AF12" s="299"/>
      <c r="AG12" s="299"/>
      <c r="AH12" s="299"/>
      <c r="AI12" s="300"/>
      <c r="AJ12" s="299"/>
      <c r="AK12" s="299"/>
      <c r="AL12" s="299"/>
      <c r="AM12" s="299"/>
      <c r="AN12" s="301"/>
      <c r="AO12" s="365" t="s">
        <v>218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</row>
    <row r="13" spans="1:149" ht="18" customHeight="1" x14ac:dyDescent="0.2">
      <c r="A13" s="296" t="s">
        <v>163</v>
      </c>
      <c r="B13" s="358" t="s">
        <v>213</v>
      </c>
      <c r="C13" s="359" t="s">
        <v>152</v>
      </c>
      <c r="D13" s="299">
        <f t="shared" si="1"/>
        <v>8</v>
      </c>
      <c r="E13" s="300">
        <f>SUM(J13,O13,T13,Y13,AD13,AI13,AN13)</f>
        <v>3</v>
      </c>
      <c r="F13" s="299"/>
      <c r="G13" s="299"/>
      <c r="H13" s="299"/>
      <c r="I13" s="299"/>
      <c r="J13" s="300"/>
      <c r="K13" s="299"/>
      <c r="L13" s="299"/>
      <c r="M13" s="299"/>
      <c r="N13" s="299"/>
      <c r="O13" s="300"/>
      <c r="P13" s="299"/>
      <c r="Q13" s="299"/>
      <c r="R13" s="299"/>
      <c r="S13" s="299"/>
      <c r="T13" s="300"/>
      <c r="U13" s="299"/>
      <c r="V13" s="299"/>
      <c r="W13" s="299"/>
      <c r="X13" s="299"/>
      <c r="Y13" s="300"/>
      <c r="Z13" s="299"/>
      <c r="AA13" s="299"/>
      <c r="AB13" s="299"/>
      <c r="AC13" s="299"/>
      <c r="AD13" s="300"/>
      <c r="AE13" s="299">
        <v>4</v>
      </c>
      <c r="AF13" s="299">
        <v>0</v>
      </c>
      <c r="AG13" s="299">
        <v>4</v>
      </c>
      <c r="AH13" s="299" t="s">
        <v>13</v>
      </c>
      <c r="AI13" s="300">
        <v>3</v>
      </c>
      <c r="AJ13" s="299"/>
      <c r="AK13" s="299"/>
      <c r="AL13" s="299"/>
      <c r="AM13" s="299"/>
      <c r="AN13" s="301"/>
      <c r="AO13" s="366" t="s">
        <v>212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</row>
    <row r="14" spans="1:149" ht="18" customHeight="1" x14ac:dyDescent="0.2">
      <c r="A14" s="296" t="s">
        <v>85</v>
      </c>
      <c r="B14" s="358" t="s">
        <v>214</v>
      </c>
      <c r="C14" s="359" t="s">
        <v>175</v>
      </c>
      <c r="D14" s="299">
        <f t="shared" si="1"/>
        <v>12</v>
      </c>
      <c r="E14" s="300">
        <v>4</v>
      </c>
      <c r="F14" s="299"/>
      <c r="G14" s="299"/>
      <c r="H14" s="299"/>
      <c r="I14" s="299"/>
      <c r="J14" s="300"/>
      <c r="K14" s="299"/>
      <c r="L14" s="299"/>
      <c r="M14" s="299"/>
      <c r="N14" s="299"/>
      <c r="O14" s="300"/>
      <c r="P14" s="299"/>
      <c r="Q14" s="299"/>
      <c r="R14" s="299"/>
      <c r="S14" s="299"/>
      <c r="T14" s="300"/>
      <c r="U14" s="299"/>
      <c r="V14" s="299"/>
      <c r="W14" s="299"/>
      <c r="X14" s="299"/>
      <c r="Y14" s="300"/>
      <c r="Z14" s="299"/>
      <c r="AA14" s="299"/>
      <c r="AB14" s="299"/>
      <c r="AC14" s="299"/>
      <c r="AD14" s="300"/>
      <c r="AE14" s="299"/>
      <c r="AF14" s="299"/>
      <c r="AG14" s="299"/>
      <c r="AH14" s="299"/>
      <c r="AI14" s="300"/>
      <c r="AJ14" s="299">
        <v>4</v>
      </c>
      <c r="AK14" s="299">
        <v>8</v>
      </c>
      <c r="AL14" s="299">
        <v>0</v>
      </c>
      <c r="AM14" s="299" t="s">
        <v>74</v>
      </c>
      <c r="AN14" s="301">
        <v>4</v>
      </c>
      <c r="AO14" s="367" t="s">
        <v>161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</row>
    <row r="15" spans="1:149" ht="18" customHeight="1" x14ac:dyDescent="0.2">
      <c r="A15" s="296" t="s">
        <v>83</v>
      </c>
      <c r="B15" s="358" t="s">
        <v>215</v>
      </c>
      <c r="C15" s="359" t="s">
        <v>170</v>
      </c>
      <c r="D15" s="299">
        <f t="shared" si="1"/>
        <v>16</v>
      </c>
      <c r="E15" s="300">
        <f>SUM(J15,O15,T15,Y15,AD15,AI15,AN15)</f>
        <v>4</v>
      </c>
      <c r="F15" s="299"/>
      <c r="G15" s="299"/>
      <c r="H15" s="299"/>
      <c r="I15" s="299"/>
      <c r="J15" s="300"/>
      <c r="K15" s="299"/>
      <c r="L15" s="299"/>
      <c r="M15" s="299"/>
      <c r="N15" s="299"/>
      <c r="O15" s="300"/>
      <c r="P15" s="299"/>
      <c r="Q15" s="299"/>
      <c r="R15" s="299"/>
      <c r="S15" s="299"/>
      <c r="T15" s="300"/>
      <c r="U15" s="299"/>
      <c r="V15" s="299"/>
      <c r="W15" s="299"/>
      <c r="X15" s="299"/>
      <c r="Y15" s="300"/>
      <c r="Z15" s="299"/>
      <c r="AA15" s="299"/>
      <c r="AB15" s="299"/>
      <c r="AC15" s="299"/>
      <c r="AD15" s="300"/>
      <c r="AE15" s="299">
        <v>8</v>
      </c>
      <c r="AF15" s="299">
        <v>0</v>
      </c>
      <c r="AG15" s="299">
        <v>8</v>
      </c>
      <c r="AH15" s="299" t="s">
        <v>74</v>
      </c>
      <c r="AI15" s="300">
        <v>4</v>
      </c>
      <c r="AJ15" s="299"/>
      <c r="AK15" s="299"/>
      <c r="AL15" s="299"/>
      <c r="AM15" s="299"/>
      <c r="AN15" s="301"/>
      <c r="AO15" s="365" t="s">
        <v>218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</row>
    <row r="16" spans="1:149" ht="18" customHeight="1" x14ac:dyDescent="0.2">
      <c r="A16" s="296" t="s">
        <v>79</v>
      </c>
      <c r="B16" s="358" t="s">
        <v>216</v>
      </c>
      <c r="C16" s="359" t="s">
        <v>154</v>
      </c>
      <c r="D16" s="299">
        <f t="shared" si="1"/>
        <v>12</v>
      </c>
      <c r="E16" s="300">
        <f t="shared" ref="E16:E27" si="2">SUM(J16,O16,T16,Y16,AD16,AI16,AN16)</f>
        <v>4</v>
      </c>
      <c r="F16" s="299"/>
      <c r="G16" s="299"/>
      <c r="H16" s="299"/>
      <c r="I16" s="299"/>
      <c r="J16" s="300"/>
      <c r="K16" s="299"/>
      <c r="L16" s="299"/>
      <c r="M16" s="299"/>
      <c r="N16" s="299"/>
      <c r="O16" s="300"/>
      <c r="P16" s="299"/>
      <c r="Q16" s="299"/>
      <c r="R16" s="299"/>
      <c r="S16" s="299"/>
      <c r="T16" s="300"/>
      <c r="U16" s="299"/>
      <c r="V16" s="299"/>
      <c r="W16" s="299"/>
      <c r="X16" s="299"/>
      <c r="Y16" s="300"/>
      <c r="Z16" s="299"/>
      <c r="AA16" s="299"/>
      <c r="AB16" s="299"/>
      <c r="AC16" s="299"/>
      <c r="AD16" s="300"/>
      <c r="AE16" s="302">
        <v>0</v>
      </c>
      <c r="AF16" s="302">
        <v>0</v>
      </c>
      <c r="AG16" s="302">
        <v>12</v>
      </c>
      <c r="AH16" s="302" t="s">
        <v>74</v>
      </c>
      <c r="AI16" s="303">
        <v>4</v>
      </c>
      <c r="AJ16" s="299"/>
      <c r="AK16" s="299"/>
      <c r="AL16" s="299"/>
      <c r="AM16" s="299"/>
      <c r="AN16" s="301"/>
      <c r="AO16" s="366" t="s">
        <v>161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</row>
    <row r="17" spans="1:149" ht="18" customHeight="1" x14ac:dyDescent="0.2">
      <c r="A17" s="296" t="s">
        <v>72</v>
      </c>
      <c r="B17" s="358" t="s">
        <v>217</v>
      </c>
      <c r="C17" s="359" t="s">
        <v>155</v>
      </c>
      <c r="D17" s="299">
        <f t="shared" si="1"/>
        <v>12</v>
      </c>
      <c r="E17" s="300">
        <f t="shared" si="2"/>
        <v>4</v>
      </c>
      <c r="F17" s="299"/>
      <c r="G17" s="299"/>
      <c r="H17" s="299"/>
      <c r="I17" s="299"/>
      <c r="J17" s="300"/>
      <c r="K17" s="299"/>
      <c r="L17" s="299"/>
      <c r="M17" s="299"/>
      <c r="N17" s="299"/>
      <c r="O17" s="300"/>
      <c r="P17" s="299"/>
      <c r="Q17" s="299"/>
      <c r="R17" s="299"/>
      <c r="S17" s="299"/>
      <c r="T17" s="300"/>
      <c r="U17" s="299"/>
      <c r="V17" s="299"/>
      <c r="W17" s="299"/>
      <c r="X17" s="299"/>
      <c r="Y17" s="300"/>
      <c r="Z17" s="299"/>
      <c r="AA17" s="299"/>
      <c r="AB17" s="299"/>
      <c r="AC17" s="299"/>
      <c r="AD17" s="300"/>
      <c r="AE17" s="299"/>
      <c r="AF17" s="299"/>
      <c r="AG17" s="299"/>
      <c r="AH17" s="299"/>
      <c r="AI17" s="300"/>
      <c r="AJ17" s="299">
        <v>0</v>
      </c>
      <c r="AK17" s="299">
        <v>0</v>
      </c>
      <c r="AL17" s="299">
        <v>12</v>
      </c>
      <c r="AM17" s="299" t="s">
        <v>74</v>
      </c>
      <c r="AN17" s="301">
        <v>4</v>
      </c>
      <c r="AO17" s="367" t="s">
        <v>216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</row>
    <row r="18" spans="1:149" ht="18" customHeight="1" x14ac:dyDescent="0.2">
      <c r="A18" s="296" t="s">
        <v>50</v>
      </c>
      <c r="B18" s="358" t="s">
        <v>218</v>
      </c>
      <c r="C18" s="359" t="s">
        <v>167</v>
      </c>
      <c r="D18" s="299">
        <f t="shared" si="1"/>
        <v>8</v>
      </c>
      <c r="E18" s="300">
        <f t="shared" si="2"/>
        <v>2</v>
      </c>
      <c r="F18" s="299"/>
      <c r="G18" s="299"/>
      <c r="H18" s="299"/>
      <c r="I18" s="299" t="s">
        <v>19</v>
      </c>
      <c r="J18" s="300"/>
      <c r="K18" s="299"/>
      <c r="L18" s="299"/>
      <c r="M18" s="299"/>
      <c r="N18" s="299"/>
      <c r="O18" s="300"/>
      <c r="P18" s="299"/>
      <c r="Q18" s="299"/>
      <c r="R18" s="299"/>
      <c r="S18" s="299"/>
      <c r="T18" s="300"/>
      <c r="U18" s="299">
        <v>0</v>
      </c>
      <c r="V18" s="299">
        <v>0</v>
      </c>
      <c r="W18" s="299">
        <v>8</v>
      </c>
      <c r="X18" s="299" t="s">
        <v>74</v>
      </c>
      <c r="Y18" s="300">
        <v>2</v>
      </c>
      <c r="Z18" s="299"/>
      <c r="AA18" s="299"/>
      <c r="AB18" s="299"/>
      <c r="AC18" s="299"/>
      <c r="AD18" s="300"/>
      <c r="AE18" s="299"/>
      <c r="AF18" s="299"/>
      <c r="AG18" s="299"/>
      <c r="AH18" s="299"/>
      <c r="AI18" s="300"/>
      <c r="AJ18" s="299"/>
      <c r="AK18" s="299"/>
      <c r="AL18" s="299"/>
      <c r="AM18" s="299"/>
      <c r="AN18" s="301"/>
      <c r="AO18" s="367" t="s">
        <v>212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</row>
    <row r="19" spans="1:149" ht="18" customHeight="1" x14ac:dyDescent="0.2">
      <c r="A19" s="296" t="s">
        <v>51</v>
      </c>
      <c r="B19" s="360" t="s">
        <v>219</v>
      </c>
      <c r="C19" s="359" t="s">
        <v>168</v>
      </c>
      <c r="D19" s="299">
        <f t="shared" si="1"/>
        <v>16</v>
      </c>
      <c r="E19" s="300">
        <f t="shared" si="2"/>
        <v>4</v>
      </c>
      <c r="F19" s="299"/>
      <c r="G19" s="299"/>
      <c r="H19" s="299"/>
      <c r="I19" s="299"/>
      <c r="J19" s="300"/>
      <c r="K19" s="299"/>
      <c r="L19" s="299"/>
      <c r="M19" s="299"/>
      <c r="N19" s="299"/>
      <c r="O19" s="300"/>
      <c r="P19" s="299"/>
      <c r="Q19" s="299"/>
      <c r="R19" s="299"/>
      <c r="S19" s="299"/>
      <c r="T19" s="300"/>
      <c r="U19" s="299"/>
      <c r="V19" s="299"/>
      <c r="W19" s="299"/>
      <c r="X19" s="299"/>
      <c r="Y19" s="300"/>
      <c r="Z19" s="299">
        <v>8</v>
      </c>
      <c r="AA19" s="299">
        <v>0</v>
      </c>
      <c r="AB19" s="299">
        <v>8</v>
      </c>
      <c r="AC19" s="299" t="s">
        <v>13</v>
      </c>
      <c r="AD19" s="300">
        <v>4</v>
      </c>
      <c r="AE19" s="302"/>
      <c r="AF19" s="302"/>
      <c r="AG19" s="302"/>
      <c r="AH19" s="302"/>
      <c r="AI19" s="303"/>
      <c r="AJ19" s="299"/>
      <c r="AK19" s="299"/>
      <c r="AL19" s="299"/>
      <c r="AM19" s="299"/>
      <c r="AN19" s="301"/>
      <c r="AO19" s="365" t="s">
        <v>218</v>
      </c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</row>
    <row r="20" spans="1:149" ht="18" customHeight="1" x14ac:dyDescent="0.2">
      <c r="A20" s="296" t="s">
        <v>52</v>
      </c>
      <c r="B20" s="361" t="s">
        <v>220</v>
      </c>
      <c r="C20" s="359" t="s">
        <v>169</v>
      </c>
      <c r="D20" s="299">
        <f t="shared" si="1"/>
        <v>16</v>
      </c>
      <c r="E20" s="300">
        <f t="shared" si="2"/>
        <v>4</v>
      </c>
      <c r="F20" s="299"/>
      <c r="G20" s="299"/>
      <c r="H20" s="299"/>
      <c r="I20" s="299"/>
      <c r="J20" s="300"/>
      <c r="K20" s="299"/>
      <c r="L20" s="299"/>
      <c r="M20" s="299"/>
      <c r="N20" s="299"/>
      <c r="O20" s="300"/>
      <c r="P20" s="299"/>
      <c r="Q20" s="299"/>
      <c r="R20" s="299"/>
      <c r="S20" s="299"/>
      <c r="T20" s="300"/>
      <c r="U20" s="299"/>
      <c r="V20" s="299"/>
      <c r="W20" s="299"/>
      <c r="X20" s="299"/>
      <c r="Y20" s="300"/>
      <c r="Z20" s="299"/>
      <c r="AA20" s="299"/>
      <c r="AB20" s="299"/>
      <c r="AC20" s="299"/>
      <c r="AD20" s="300"/>
      <c r="AE20" s="299">
        <v>4</v>
      </c>
      <c r="AF20" s="299">
        <v>0</v>
      </c>
      <c r="AG20" s="299">
        <v>12</v>
      </c>
      <c r="AH20" s="299" t="s">
        <v>74</v>
      </c>
      <c r="AI20" s="300">
        <v>4</v>
      </c>
      <c r="AJ20" s="299"/>
      <c r="AK20" s="299"/>
      <c r="AL20" s="299"/>
      <c r="AM20" s="299"/>
      <c r="AN20" s="301"/>
      <c r="AO20" s="368" t="s">
        <v>219</v>
      </c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</row>
    <row r="21" spans="1:149" ht="18" customHeight="1" x14ac:dyDescent="0.2">
      <c r="A21" s="296" t="s">
        <v>53</v>
      </c>
      <c r="B21" s="361" t="s">
        <v>221</v>
      </c>
      <c r="C21" s="362" t="s">
        <v>130</v>
      </c>
      <c r="D21" s="299">
        <f t="shared" si="1"/>
        <v>12</v>
      </c>
      <c r="E21" s="300">
        <f t="shared" si="2"/>
        <v>4</v>
      </c>
      <c r="F21" s="299"/>
      <c r="G21" s="299"/>
      <c r="H21" s="299"/>
      <c r="I21" s="299"/>
      <c r="J21" s="300"/>
      <c r="K21" s="299"/>
      <c r="L21" s="299"/>
      <c r="M21" s="299"/>
      <c r="N21" s="299"/>
      <c r="O21" s="300"/>
      <c r="P21" s="299"/>
      <c r="Q21" s="299"/>
      <c r="R21" s="299"/>
      <c r="S21" s="299"/>
      <c r="T21" s="300"/>
      <c r="U21" s="299"/>
      <c r="V21" s="299"/>
      <c r="W21" s="299"/>
      <c r="X21" s="299"/>
      <c r="Y21" s="300"/>
      <c r="Z21" s="299">
        <v>4</v>
      </c>
      <c r="AA21" s="299">
        <v>0</v>
      </c>
      <c r="AB21" s="299">
        <v>8</v>
      </c>
      <c r="AC21" s="299" t="s">
        <v>74</v>
      </c>
      <c r="AD21" s="300">
        <v>4</v>
      </c>
      <c r="AE21" s="299"/>
      <c r="AF21" s="299"/>
      <c r="AG21" s="299"/>
      <c r="AH21" s="299"/>
      <c r="AI21" s="300"/>
      <c r="AJ21" s="299"/>
      <c r="AK21" s="299"/>
      <c r="AL21" s="299"/>
      <c r="AM21" s="299"/>
      <c r="AN21" s="301"/>
      <c r="AO21" s="365" t="s">
        <v>218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</row>
    <row r="22" spans="1:149" s="69" customFormat="1" ht="15" customHeight="1" x14ac:dyDescent="0.2">
      <c r="A22" s="296" t="s">
        <v>54</v>
      </c>
      <c r="B22" s="361" t="s">
        <v>222</v>
      </c>
      <c r="C22" s="362" t="s">
        <v>129</v>
      </c>
      <c r="D22" s="299">
        <f t="shared" si="1"/>
        <v>12</v>
      </c>
      <c r="E22" s="300">
        <f t="shared" si="2"/>
        <v>3</v>
      </c>
      <c r="F22" s="299"/>
      <c r="G22" s="299"/>
      <c r="H22" s="299"/>
      <c r="I22" s="299"/>
      <c r="J22" s="300"/>
      <c r="K22" s="299"/>
      <c r="L22" s="299"/>
      <c r="M22" s="299"/>
      <c r="N22" s="299"/>
      <c r="O22" s="300"/>
      <c r="P22" s="299"/>
      <c r="Q22" s="299"/>
      <c r="R22" s="299"/>
      <c r="S22" s="299"/>
      <c r="T22" s="300"/>
      <c r="U22" s="299"/>
      <c r="V22" s="299"/>
      <c r="W22" s="299"/>
      <c r="X22" s="299"/>
      <c r="Y22" s="300"/>
      <c r="Z22" s="299"/>
      <c r="AA22" s="299"/>
      <c r="AB22" s="299"/>
      <c r="AC22" s="299"/>
      <c r="AD22" s="299"/>
      <c r="AE22" s="299">
        <v>4</v>
      </c>
      <c r="AF22" s="299">
        <v>0</v>
      </c>
      <c r="AG22" s="299">
        <v>8</v>
      </c>
      <c r="AH22" s="299" t="s">
        <v>74</v>
      </c>
      <c r="AI22" s="299">
        <v>3</v>
      </c>
      <c r="AJ22" s="299"/>
      <c r="AK22" s="299"/>
      <c r="AL22" s="299"/>
      <c r="AM22" s="299"/>
      <c r="AN22" s="305"/>
      <c r="AO22" s="369" t="s">
        <v>221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</row>
    <row r="23" spans="1:149" s="69" customFormat="1" ht="15.75" x14ac:dyDescent="0.2">
      <c r="A23" s="296" t="s">
        <v>55</v>
      </c>
      <c r="B23" s="361" t="s">
        <v>223</v>
      </c>
      <c r="C23" s="362" t="s">
        <v>156</v>
      </c>
      <c r="D23" s="299">
        <f t="shared" si="1"/>
        <v>16</v>
      </c>
      <c r="E23" s="300">
        <f t="shared" si="2"/>
        <v>4</v>
      </c>
      <c r="F23" s="299"/>
      <c r="G23" s="299"/>
      <c r="H23" s="299"/>
      <c r="I23" s="299"/>
      <c r="J23" s="300"/>
      <c r="K23" s="299"/>
      <c r="L23" s="299"/>
      <c r="M23" s="299"/>
      <c r="N23" s="299"/>
      <c r="O23" s="300"/>
      <c r="P23" s="299"/>
      <c r="Q23" s="299"/>
      <c r="R23" s="299"/>
      <c r="S23" s="299"/>
      <c r="T23" s="300"/>
      <c r="U23" s="299"/>
      <c r="V23" s="299"/>
      <c r="W23" s="299"/>
      <c r="X23" s="299"/>
      <c r="Y23" s="300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>
        <v>0</v>
      </c>
      <c r="AK23" s="299">
        <v>0</v>
      </c>
      <c r="AL23" s="299">
        <v>16</v>
      </c>
      <c r="AM23" s="299" t="s">
        <v>74</v>
      </c>
      <c r="AN23" s="305">
        <v>4</v>
      </c>
      <c r="AO23" s="369" t="s">
        <v>222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</row>
    <row r="24" spans="1:149" s="73" customFormat="1" ht="15.75" x14ac:dyDescent="0.2">
      <c r="A24" s="296" t="s">
        <v>56</v>
      </c>
      <c r="B24" s="361" t="s">
        <v>224</v>
      </c>
      <c r="C24" s="362" t="s">
        <v>206</v>
      </c>
      <c r="D24" s="299">
        <f t="shared" si="1"/>
        <v>16</v>
      </c>
      <c r="E24" s="300">
        <f t="shared" si="2"/>
        <v>3</v>
      </c>
      <c r="F24" s="299"/>
      <c r="G24" s="299"/>
      <c r="H24" s="299"/>
      <c r="I24" s="299"/>
      <c r="J24" s="300"/>
      <c r="K24" s="299"/>
      <c r="L24" s="299"/>
      <c r="M24" s="299"/>
      <c r="N24" s="299"/>
      <c r="O24" s="300"/>
      <c r="P24" s="299"/>
      <c r="Q24" s="299"/>
      <c r="R24" s="299"/>
      <c r="S24" s="299"/>
      <c r="T24" s="300"/>
      <c r="U24" s="299"/>
      <c r="V24" s="299"/>
      <c r="W24" s="299"/>
      <c r="X24" s="299"/>
      <c r="Y24" s="300"/>
      <c r="Z24" s="299"/>
      <c r="AA24" s="299"/>
      <c r="AB24" s="299"/>
      <c r="AC24" s="299"/>
      <c r="AD24" s="299"/>
      <c r="AE24" s="299">
        <v>8</v>
      </c>
      <c r="AF24" s="299">
        <v>0</v>
      </c>
      <c r="AG24" s="299">
        <v>8</v>
      </c>
      <c r="AH24" s="299" t="s">
        <v>13</v>
      </c>
      <c r="AI24" s="299">
        <v>3</v>
      </c>
      <c r="AJ24" s="299"/>
      <c r="AK24" s="299"/>
      <c r="AL24" s="299"/>
      <c r="AM24" s="299"/>
      <c r="AN24" s="305"/>
      <c r="AO24" s="370" t="s">
        <v>161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</row>
    <row r="25" spans="1:149" s="73" customFormat="1" ht="15.75" x14ac:dyDescent="0.2">
      <c r="A25" s="296" t="s">
        <v>57</v>
      </c>
      <c r="B25" s="361" t="s">
        <v>225</v>
      </c>
      <c r="C25" s="362" t="s">
        <v>157</v>
      </c>
      <c r="D25" s="299">
        <f t="shared" si="1"/>
        <v>8</v>
      </c>
      <c r="E25" s="300">
        <f t="shared" si="2"/>
        <v>2</v>
      </c>
      <c r="F25" s="299"/>
      <c r="G25" s="299"/>
      <c r="H25" s="299"/>
      <c r="I25" s="299"/>
      <c r="J25" s="300"/>
      <c r="K25" s="299"/>
      <c r="L25" s="299"/>
      <c r="M25" s="299"/>
      <c r="N25" s="299"/>
      <c r="O25" s="300"/>
      <c r="P25" s="299"/>
      <c r="Q25" s="299"/>
      <c r="R25" s="299"/>
      <c r="S25" s="299"/>
      <c r="T25" s="300"/>
      <c r="U25" s="299">
        <v>0</v>
      </c>
      <c r="V25" s="299">
        <v>0</v>
      </c>
      <c r="W25" s="299">
        <v>8</v>
      </c>
      <c r="X25" s="299" t="s">
        <v>74</v>
      </c>
      <c r="Y25" s="300">
        <v>2</v>
      </c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305"/>
      <c r="AO25" s="371" t="s">
        <v>161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</row>
    <row r="26" spans="1:149" s="73" customFormat="1" ht="15.75" x14ac:dyDescent="0.2">
      <c r="A26" s="296" t="s">
        <v>87</v>
      </c>
      <c r="B26" s="363" t="s">
        <v>226</v>
      </c>
      <c r="C26" s="304" t="s">
        <v>158</v>
      </c>
      <c r="D26" s="299">
        <f t="shared" si="1"/>
        <v>8</v>
      </c>
      <c r="E26" s="300">
        <f t="shared" si="2"/>
        <v>3</v>
      </c>
      <c r="F26" s="299"/>
      <c r="G26" s="299"/>
      <c r="H26" s="299"/>
      <c r="I26" s="299"/>
      <c r="J26" s="300"/>
      <c r="K26" s="299"/>
      <c r="L26" s="299"/>
      <c r="M26" s="299"/>
      <c r="N26" s="299"/>
      <c r="O26" s="300"/>
      <c r="P26" s="299"/>
      <c r="Q26" s="299"/>
      <c r="R26" s="299"/>
      <c r="S26" s="299"/>
      <c r="T26" s="300"/>
      <c r="U26" s="299"/>
      <c r="V26" s="299"/>
      <c r="W26" s="299"/>
      <c r="X26" s="299"/>
      <c r="Y26" s="300"/>
      <c r="Z26" s="299">
        <v>0</v>
      </c>
      <c r="AA26" s="299">
        <v>0</v>
      </c>
      <c r="AB26" s="299">
        <v>8</v>
      </c>
      <c r="AC26" s="299" t="s">
        <v>13</v>
      </c>
      <c r="AD26" s="299">
        <v>3</v>
      </c>
      <c r="AE26" s="299"/>
      <c r="AF26" s="299"/>
      <c r="AG26" s="299"/>
      <c r="AH26" s="299"/>
      <c r="AI26" s="299"/>
      <c r="AJ26" s="299"/>
      <c r="AK26" s="299"/>
      <c r="AL26" s="299"/>
      <c r="AM26" s="299"/>
      <c r="AN26" s="305"/>
      <c r="AO26" s="369" t="s">
        <v>225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</row>
    <row r="27" spans="1:149" ht="18" customHeight="1" x14ac:dyDescent="0.2">
      <c r="A27" s="468" t="s">
        <v>76</v>
      </c>
      <c r="B27" s="469"/>
      <c r="C27" s="469"/>
      <c r="D27" s="43">
        <f t="shared" si="1"/>
        <v>40</v>
      </c>
      <c r="E27" s="306">
        <f t="shared" si="2"/>
        <v>10</v>
      </c>
      <c r="F27" s="43"/>
      <c r="G27" s="43"/>
      <c r="H27" s="43"/>
      <c r="I27" s="43"/>
      <c r="J27" s="306"/>
      <c r="K27" s="43"/>
      <c r="L27" s="43"/>
      <c r="M27" s="43"/>
      <c r="N27" s="43"/>
      <c r="O27" s="306"/>
      <c r="P27" s="43"/>
      <c r="Q27" s="43"/>
      <c r="R27" s="43"/>
      <c r="S27" s="43"/>
      <c r="T27" s="306"/>
      <c r="U27" s="43"/>
      <c r="V27" s="43"/>
      <c r="W27" s="43"/>
      <c r="X27" s="43"/>
      <c r="Y27" s="306"/>
      <c r="Z27" s="43">
        <f>SUM(Z28:Z33)</f>
        <v>0</v>
      </c>
      <c r="AA27" s="43">
        <f>SUM(AA28:AA33)</f>
        <v>24</v>
      </c>
      <c r="AB27" s="43">
        <f>SUM(AB28:AB33)</f>
        <v>0</v>
      </c>
      <c r="AC27" s="43"/>
      <c r="AD27" s="306">
        <f>SUM(AD28:AD33)</f>
        <v>6</v>
      </c>
      <c r="AE27" s="43">
        <f>SUM(AE28:AE33)</f>
        <v>0</v>
      </c>
      <c r="AF27" s="43">
        <f>SUM(AF28:AF33)</f>
        <v>16</v>
      </c>
      <c r="AG27" s="43">
        <f>SUM(AG28:AG33)</f>
        <v>0</v>
      </c>
      <c r="AH27" s="43"/>
      <c r="AI27" s="306">
        <f>SUM(AI28:AI33)</f>
        <v>4</v>
      </c>
      <c r="AJ27" s="43"/>
      <c r="AK27" s="43"/>
      <c r="AL27" s="43"/>
      <c r="AM27" s="43"/>
      <c r="AN27" s="42"/>
      <c r="AO27" s="46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</row>
    <row r="28" spans="1:149" ht="18" customHeight="1" x14ac:dyDescent="0.2">
      <c r="A28" s="296" t="s">
        <v>58</v>
      </c>
      <c r="B28" s="307"/>
      <c r="C28" s="304" t="s">
        <v>201</v>
      </c>
      <c r="D28" s="308">
        <v>8</v>
      </c>
      <c r="E28" s="300">
        <v>2</v>
      </c>
      <c r="F28" s="299"/>
      <c r="G28" s="299"/>
      <c r="H28" s="299"/>
      <c r="I28" s="299"/>
      <c r="J28" s="300"/>
      <c r="K28" s="299"/>
      <c r="L28" s="299"/>
      <c r="M28" s="299"/>
      <c r="N28" s="299"/>
      <c r="O28" s="300"/>
      <c r="P28" s="299"/>
      <c r="Q28" s="299"/>
      <c r="R28" s="299"/>
      <c r="S28" s="299"/>
      <c r="T28" s="300"/>
      <c r="U28" s="299"/>
      <c r="V28" s="299"/>
      <c r="W28" s="299"/>
      <c r="X28" s="299"/>
      <c r="Y28" s="300"/>
      <c r="Z28" s="299">
        <v>0</v>
      </c>
      <c r="AA28" s="299">
        <v>8</v>
      </c>
      <c r="AB28" s="299">
        <v>0</v>
      </c>
      <c r="AC28" s="299" t="s">
        <v>74</v>
      </c>
      <c r="AD28" s="299">
        <v>2</v>
      </c>
      <c r="AE28" s="299"/>
      <c r="AF28" s="299"/>
      <c r="AG28" s="299"/>
      <c r="AH28" s="299"/>
      <c r="AI28" s="299"/>
      <c r="AJ28" s="299"/>
      <c r="AK28" s="299"/>
      <c r="AL28" s="299"/>
      <c r="AM28" s="299"/>
      <c r="AN28" s="305"/>
      <c r="AO28" s="374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</row>
    <row r="29" spans="1:149" ht="18" customHeight="1" x14ac:dyDescent="0.2">
      <c r="A29" s="296" t="s">
        <v>59</v>
      </c>
      <c r="B29" s="307"/>
      <c r="C29" s="304" t="s">
        <v>202</v>
      </c>
      <c r="D29" s="308">
        <v>8</v>
      </c>
      <c r="E29" s="300">
        <v>2</v>
      </c>
      <c r="F29" s="299"/>
      <c r="G29" s="299"/>
      <c r="H29" s="299"/>
      <c r="I29" s="299"/>
      <c r="J29" s="300"/>
      <c r="K29" s="299"/>
      <c r="L29" s="299"/>
      <c r="M29" s="299"/>
      <c r="N29" s="299"/>
      <c r="O29" s="300"/>
      <c r="P29" s="299"/>
      <c r="Q29" s="299"/>
      <c r="R29" s="299"/>
      <c r="S29" s="299"/>
      <c r="T29" s="300"/>
      <c r="U29" s="299"/>
      <c r="V29" s="299"/>
      <c r="W29" s="299"/>
      <c r="X29" s="299"/>
      <c r="Y29" s="300"/>
      <c r="Z29" s="299">
        <v>0</v>
      </c>
      <c r="AA29" s="299">
        <v>8</v>
      </c>
      <c r="AB29" s="299">
        <v>0</v>
      </c>
      <c r="AC29" s="299" t="s">
        <v>74</v>
      </c>
      <c r="AD29" s="299">
        <v>2</v>
      </c>
      <c r="AE29" s="299"/>
      <c r="AF29" s="299"/>
      <c r="AG29" s="299"/>
      <c r="AH29" s="299"/>
      <c r="AI29" s="299"/>
      <c r="AJ29" s="299"/>
      <c r="AK29" s="299"/>
      <c r="AL29" s="299"/>
      <c r="AM29" s="299"/>
      <c r="AN29" s="305"/>
      <c r="AO29" s="375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</row>
    <row r="30" spans="1:149" ht="18" customHeight="1" x14ac:dyDescent="0.2">
      <c r="A30" s="296" t="s">
        <v>70</v>
      </c>
      <c r="B30" s="307"/>
      <c r="C30" s="304" t="s">
        <v>203</v>
      </c>
      <c r="D30" s="308">
        <v>8</v>
      </c>
      <c r="E30" s="300">
        <v>2</v>
      </c>
      <c r="F30" s="299"/>
      <c r="G30" s="299"/>
      <c r="H30" s="299"/>
      <c r="I30" s="299"/>
      <c r="J30" s="300"/>
      <c r="K30" s="299"/>
      <c r="L30" s="299"/>
      <c r="M30" s="299"/>
      <c r="N30" s="299"/>
      <c r="O30" s="300"/>
      <c r="P30" s="299"/>
      <c r="Q30" s="299"/>
      <c r="R30" s="299"/>
      <c r="S30" s="299"/>
      <c r="T30" s="300"/>
      <c r="U30" s="299"/>
      <c r="V30" s="299"/>
      <c r="W30" s="299"/>
      <c r="X30" s="299"/>
      <c r="Y30" s="300"/>
      <c r="Z30" s="299">
        <v>0</v>
      </c>
      <c r="AA30" s="299">
        <v>8</v>
      </c>
      <c r="AB30" s="299">
        <v>0</v>
      </c>
      <c r="AC30" s="299" t="s">
        <v>74</v>
      </c>
      <c r="AD30" s="299">
        <v>2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305"/>
      <c r="AO30" s="375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</row>
    <row r="31" spans="1:149" ht="18" customHeight="1" x14ac:dyDescent="0.2">
      <c r="A31" s="296" t="s">
        <v>88</v>
      </c>
      <c r="B31" s="307"/>
      <c r="C31" s="304" t="s">
        <v>204</v>
      </c>
      <c r="D31" s="308">
        <v>8</v>
      </c>
      <c r="E31" s="300">
        <v>2</v>
      </c>
      <c r="F31" s="299"/>
      <c r="G31" s="299"/>
      <c r="H31" s="299"/>
      <c r="I31" s="299"/>
      <c r="J31" s="300"/>
      <c r="K31" s="299"/>
      <c r="L31" s="299"/>
      <c r="M31" s="299"/>
      <c r="N31" s="299"/>
      <c r="O31" s="300"/>
      <c r="P31" s="299"/>
      <c r="Q31" s="299"/>
      <c r="R31" s="299"/>
      <c r="S31" s="299"/>
      <c r="T31" s="300"/>
      <c r="U31" s="299"/>
      <c r="V31" s="299"/>
      <c r="W31" s="299"/>
      <c r="X31" s="299"/>
      <c r="Y31" s="300"/>
      <c r="Z31" s="299"/>
      <c r="AA31" s="299"/>
      <c r="AB31" s="299"/>
      <c r="AC31" s="299"/>
      <c r="AD31" s="299"/>
      <c r="AE31" s="299">
        <v>0</v>
      </c>
      <c r="AF31" s="299">
        <v>8</v>
      </c>
      <c r="AG31" s="299">
        <v>0</v>
      </c>
      <c r="AH31" s="299" t="s">
        <v>74</v>
      </c>
      <c r="AI31" s="299">
        <v>2</v>
      </c>
      <c r="AJ31" s="299"/>
      <c r="AK31" s="299"/>
      <c r="AL31" s="299"/>
      <c r="AM31" s="299"/>
      <c r="AN31" s="305"/>
      <c r="AO31" s="375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</row>
    <row r="32" spans="1:149" ht="18" customHeight="1" x14ac:dyDescent="0.2">
      <c r="A32" s="296" t="s">
        <v>128</v>
      </c>
      <c r="B32" s="307"/>
      <c r="C32" s="304" t="s">
        <v>205</v>
      </c>
      <c r="D32" s="308">
        <v>8</v>
      </c>
      <c r="E32" s="300">
        <v>2</v>
      </c>
      <c r="F32" s="299"/>
      <c r="G32" s="299"/>
      <c r="H32" s="299"/>
      <c r="I32" s="299"/>
      <c r="J32" s="300"/>
      <c r="K32" s="299"/>
      <c r="L32" s="299"/>
      <c r="M32" s="299"/>
      <c r="N32" s="299"/>
      <c r="O32" s="300"/>
      <c r="P32" s="299"/>
      <c r="Q32" s="299"/>
      <c r="R32" s="299"/>
      <c r="S32" s="299"/>
      <c r="T32" s="300"/>
      <c r="U32" s="299"/>
      <c r="V32" s="299"/>
      <c r="W32" s="299"/>
      <c r="X32" s="299"/>
      <c r="Y32" s="300"/>
      <c r="Z32" s="299"/>
      <c r="AA32" s="299"/>
      <c r="AB32" s="299"/>
      <c r="AC32" s="299"/>
      <c r="AD32" s="299"/>
      <c r="AE32" s="299">
        <v>0</v>
      </c>
      <c r="AF32" s="299">
        <v>8</v>
      </c>
      <c r="AG32" s="299">
        <v>0</v>
      </c>
      <c r="AH32" s="299" t="s">
        <v>74</v>
      </c>
      <c r="AI32" s="299">
        <v>2</v>
      </c>
      <c r="AJ32" s="299"/>
      <c r="AK32" s="299"/>
      <c r="AL32" s="299"/>
      <c r="AM32" s="299"/>
      <c r="AN32" s="305"/>
      <c r="AO32" s="376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</row>
    <row r="33" spans="1:149" s="52" customFormat="1" ht="24" customHeight="1" x14ac:dyDescent="0.2">
      <c r="A33" s="309"/>
      <c r="B33" s="310" t="s">
        <v>307</v>
      </c>
      <c r="C33" s="311" t="s">
        <v>16</v>
      </c>
      <c r="D33" s="312">
        <f>SUM(F33:H33,K33:M33,P33:R33,U33:W33,Z33:AB33,AE33:AG33,AJ33:AL33)</f>
        <v>13</v>
      </c>
      <c r="E33" s="313">
        <f>SUM(J33,O33,T33:U33,Y33,AD33,AI33:AJ33,AN33)</f>
        <v>15</v>
      </c>
      <c r="F33" s="314"/>
      <c r="G33" s="314"/>
      <c r="H33" s="314"/>
      <c r="I33" s="314"/>
      <c r="J33" s="315"/>
      <c r="K33" s="314"/>
      <c r="L33" s="314"/>
      <c r="M33" s="314"/>
      <c r="N33" s="314"/>
      <c r="O33" s="315"/>
      <c r="P33" s="314"/>
      <c r="Q33" s="314"/>
      <c r="R33" s="314"/>
      <c r="S33" s="314"/>
      <c r="T33" s="315"/>
      <c r="U33" s="314"/>
      <c r="V33" s="314"/>
      <c r="W33" s="314"/>
      <c r="X33" s="314"/>
      <c r="Y33" s="315"/>
      <c r="Z33" s="314"/>
      <c r="AA33" s="314"/>
      <c r="AB33" s="314"/>
      <c r="AC33" s="314"/>
      <c r="AD33" s="315"/>
      <c r="AE33" s="314"/>
      <c r="AF33" s="314"/>
      <c r="AG33" s="314"/>
      <c r="AH33" s="314"/>
      <c r="AI33" s="315"/>
      <c r="AJ33" s="314"/>
      <c r="AK33" s="314"/>
      <c r="AL33" s="314">
        <v>13</v>
      </c>
      <c r="AM33" s="314" t="s">
        <v>150</v>
      </c>
      <c r="AN33" s="316">
        <v>15</v>
      </c>
      <c r="AO33" s="372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</row>
    <row r="34" spans="1:149" ht="20.25" customHeight="1" thickBot="1" x14ac:dyDescent="0.25">
      <c r="A34" s="317"/>
      <c r="B34" s="318"/>
      <c r="C34" s="319" t="s">
        <v>15</v>
      </c>
      <c r="D34" s="320">
        <f>G35+L35+Q35+V35+AA35+AF35+AK35</f>
        <v>669</v>
      </c>
      <c r="E34" s="321">
        <f>J34+O34+T34+Y34+AD34+AI34+AN34</f>
        <v>210</v>
      </c>
      <c r="F34" s="322"/>
      <c r="G34" s="322"/>
      <c r="H34" s="322"/>
      <c r="I34" s="322"/>
      <c r="J34" s="321">
        <f>'KIP BSc E ALAP L'!K52</f>
        <v>31</v>
      </c>
      <c r="K34" s="322"/>
      <c r="L34" s="322"/>
      <c r="M34" s="322"/>
      <c r="N34" s="322"/>
      <c r="O34" s="321">
        <f>'KIP BSc E ALAP L'!P52</f>
        <v>33</v>
      </c>
      <c r="P34" s="43"/>
      <c r="Q34" s="43"/>
      <c r="R34" s="43"/>
      <c r="S34" s="43"/>
      <c r="T34" s="321">
        <f>'KIP BSc E ALAP L'!U52</f>
        <v>29</v>
      </c>
      <c r="U34" s="43"/>
      <c r="V34" s="43"/>
      <c r="W34" s="43"/>
      <c r="X34" s="43"/>
      <c r="Y34" s="321">
        <f>'KIP BSc E ALAP L'!Z52+Y11</f>
        <v>31</v>
      </c>
      <c r="Z34" s="322"/>
      <c r="AA34" s="322"/>
      <c r="AB34" s="322"/>
      <c r="AC34" s="322"/>
      <c r="AD34" s="321">
        <f>'KIP BSc E ALAP L'!AE52+AD11+AD27</f>
        <v>28</v>
      </c>
      <c r="AE34" s="43"/>
      <c r="AF34" s="43"/>
      <c r="AG34" s="43"/>
      <c r="AH34" s="43"/>
      <c r="AI34" s="321">
        <f>'KIP BSc E ALAP L'!AJ52+AI11+AI27</f>
        <v>31</v>
      </c>
      <c r="AJ34" s="43"/>
      <c r="AK34" s="43"/>
      <c r="AL34" s="43"/>
      <c r="AM34" s="43"/>
      <c r="AN34" s="364">
        <f>'KIP BSc E ALAP L'!AO52+AN11+AN33</f>
        <v>27</v>
      </c>
      <c r="AO34" s="373">
        <f>SUM(J34,O34,T34,Y34,AD34,AI34,AN34)</f>
        <v>210</v>
      </c>
      <c r="AP34" s="77"/>
      <c r="AQ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</row>
    <row r="35" spans="1:149" s="52" customFormat="1" ht="18" customHeight="1" x14ac:dyDescent="0.2">
      <c r="A35" s="483" t="s">
        <v>179</v>
      </c>
      <c r="B35" s="324"/>
      <c r="C35" s="325" t="s">
        <v>304</v>
      </c>
      <c r="D35" s="329">
        <f>G35+L35+Q35+V35+AA35+AF35+AK35</f>
        <v>669</v>
      </c>
      <c r="E35" s="327"/>
      <c r="F35" s="328"/>
      <c r="G35" s="329">
        <f>'KIP BSc E ALAP L'!H55</f>
        <v>100</v>
      </c>
      <c r="H35" s="328"/>
      <c r="I35" s="326"/>
      <c r="J35" s="330"/>
      <c r="K35" s="328"/>
      <c r="L35" s="329">
        <f>'KIP BSc E ALAP L'!M55</f>
        <v>112</v>
      </c>
      <c r="M35" s="328"/>
      <c r="N35" s="328"/>
      <c r="O35" s="330"/>
      <c r="P35" s="328"/>
      <c r="Q35" s="329">
        <f>'KIP BSc E ALAP L'!R55</f>
        <v>88</v>
      </c>
      <c r="R35" s="328"/>
      <c r="S35" s="328"/>
      <c r="T35" s="330"/>
      <c r="U35" s="328"/>
      <c r="V35" s="329">
        <f>'KIP BSc E ALAP L'!W55+U11+V11+W11</f>
        <v>108</v>
      </c>
      <c r="W35" s="328"/>
      <c r="X35" s="328"/>
      <c r="Y35" s="331"/>
      <c r="Z35" s="328"/>
      <c r="AA35" s="329">
        <f>'KIP BSc E ALAP L'!AB55+Z11+AA11+AB11+Z27+AA27+AB27</f>
        <v>92</v>
      </c>
      <c r="AB35" s="328"/>
      <c r="AC35" s="326"/>
      <c r="AD35" s="331"/>
      <c r="AE35" s="328"/>
      <c r="AF35" s="329">
        <f>'KIP BSc E ALAP L'!AG55+AE11+AF11+AG11+AE27+AF27+AG27</f>
        <v>116</v>
      </c>
      <c r="AG35" s="328"/>
      <c r="AH35" s="328"/>
      <c r="AI35" s="330"/>
      <c r="AJ35" s="328"/>
      <c r="AK35" s="329">
        <f>'KIP BSc E ALAP L'!AL55+AJ11+AK11+AL11+AL33</f>
        <v>53</v>
      </c>
      <c r="AL35" s="328"/>
      <c r="AM35" s="328"/>
      <c r="AN35" s="332"/>
      <c r="AO35" s="356"/>
      <c r="AP35" s="75"/>
      <c r="AQ35" s="75"/>
      <c r="AR35" s="79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</row>
    <row r="36" spans="1:149" s="52" customFormat="1" ht="18" customHeight="1" x14ac:dyDescent="0.2">
      <c r="A36" s="483"/>
      <c r="B36" s="324"/>
      <c r="C36" s="325" t="s">
        <v>178</v>
      </c>
      <c r="D36" s="329">
        <f>G36+L36+Q36+V36+AA36+AF36+AK36</f>
        <v>413</v>
      </c>
      <c r="E36" s="333"/>
      <c r="F36" s="328"/>
      <c r="G36" s="334">
        <f>'KIP BSc E ALAP L'!G56:I56</f>
        <v>44</v>
      </c>
      <c r="H36" s="328"/>
      <c r="I36" s="326"/>
      <c r="J36" s="330"/>
      <c r="K36" s="328"/>
      <c r="L36" s="335">
        <f>'KIP BSc E ALAP L'!L56:N56</f>
        <v>64</v>
      </c>
      <c r="M36" s="328"/>
      <c r="N36" s="328"/>
      <c r="O36" s="330"/>
      <c r="P36" s="328"/>
      <c r="Q36" s="335">
        <f>'KIP BSc E ALAP L'!Q56:S56</f>
        <v>44</v>
      </c>
      <c r="R36" s="328"/>
      <c r="S36" s="328"/>
      <c r="T36" s="330"/>
      <c r="U36" s="328"/>
      <c r="V36" s="335">
        <f>'KIP BSc E ALAP L'!V56:X56+V11+W11</f>
        <v>64</v>
      </c>
      <c r="W36" s="328"/>
      <c r="X36" s="328"/>
      <c r="Y36" s="331"/>
      <c r="Z36" s="328"/>
      <c r="AA36" s="334">
        <f>'KIP BSc E ALAP L'!AB56+AA11+AB11+AA27+AB27</f>
        <v>64</v>
      </c>
      <c r="AB36" s="328"/>
      <c r="AC36" s="326"/>
      <c r="AD36" s="331"/>
      <c r="AE36" s="328"/>
      <c r="AF36" s="335">
        <f>'KIP BSc E ALAP L'!AG56+AF11+AG11+AF27+AG27</f>
        <v>84</v>
      </c>
      <c r="AG36" s="328"/>
      <c r="AH36" s="328"/>
      <c r="AI36" s="330"/>
      <c r="AJ36" s="328"/>
      <c r="AK36" s="335">
        <f>'KIP BSc E ALAP L'!AL56+AK11+AL11+AL33</f>
        <v>49</v>
      </c>
      <c r="AL36" s="328"/>
      <c r="AM36" s="328"/>
      <c r="AN36" s="332"/>
      <c r="AO36" s="356"/>
      <c r="AP36" s="75"/>
      <c r="AQ36" s="75"/>
      <c r="AR36" s="79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</row>
    <row r="37" spans="1:149" s="52" customFormat="1" ht="18" customHeight="1" x14ac:dyDescent="0.2">
      <c r="A37" s="483"/>
      <c r="B37" s="324"/>
      <c r="C37" s="325" t="s">
        <v>182</v>
      </c>
      <c r="D37" s="329">
        <f>(D36/D34)*100</f>
        <v>61.733931240657704</v>
      </c>
      <c r="E37" s="333"/>
      <c r="F37" s="328"/>
      <c r="G37" s="334"/>
      <c r="H37" s="328"/>
      <c r="I37" s="326"/>
      <c r="J37" s="330"/>
      <c r="K37" s="328"/>
      <c r="L37" s="335"/>
      <c r="M37" s="328"/>
      <c r="N37" s="328"/>
      <c r="O37" s="330"/>
      <c r="P37" s="328"/>
      <c r="Q37" s="335"/>
      <c r="R37" s="328"/>
      <c r="S37" s="328"/>
      <c r="T37" s="330"/>
      <c r="U37" s="328"/>
      <c r="V37" s="335"/>
      <c r="W37" s="328"/>
      <c r="X37" s="328"/>
      <c r="Y37" s="331"/>
      <c r="Z37" s="328"/>
      <c r="AA37" s="334"/>
      <c r="AB37" s="328"/>
      <c r="AC37" s="326"/>
      <c r="AD37" s="331"/>
      <c r="AE37" s="328"/>
      <c r="AF37" s="335"/>
      <c r="AG37" s="328"/>
      <c r="AH37" s="328"/>
      <c r="AI37" s="330"/>
      <c r="AJ37" s="328"/>
      <c r="AK37" s="335"/>
      <c r="AL37" s="328"/>
      <c r="AM37" s="328"/>
      <c r="AN37" s="332"/>
      <c r="AO37" s="356"/>
      <c r="AP37" s="75"/>
      <c r="AQ37" s="75"/>
      <c r="AR37" s="79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pans="1:149" s="52" customFormat="1" ht="18" customHeight="1" x14ac:dyDescent="0.2">
      <c r="A38" s="483"/>
      <c r="B38" s="324"/>
      <c r="C38" s="336" t="s">
        <v>14</v>
      </c>
      <c r="D38" s="333"/>
      <c r="E38" s="333"/>
      <c r="F38" s="337"/>
      <c r="G38" s="337"/>
      <c r="H38" s="337"/>
      <c r="I38" s="335">
        <f>COUNTIF(I$12:I$35,"v")+'KIP BSc E ALAP L'!J53</f>
        <v>5</v>
      </c>
      <c r="J38" s="338"/>
      <c r="K38" s="339"/>
      <c r="L38" s="339"/>
      <c r="M38" s="339"/>
      <c r="N38" s="335">
        <f>COUNTIF(N$12:N$35,"v")+'KIP BSc E ALAP L'!O53</f>
        <v>4</v>
      </c>
      <c r="O38" s="338"/>
      <c r="P38" s="339"/>
      <c r="Q38" s="339"/>
      <c r="R38" s="339"/>
      <c r="S38" s="335">
        <f>COUNTIF(S$12:S$35,"v")+'KIP BSc E ALAP L'!T53</f>
        <v>3</v>
      </c>
      <c r="T38" s="338"/>
      <c r="U38" s="339"/>
      <c r="V38" s="339"/>
      <c r="W38" s="339"/>
      <c r="X38" s="335">
        <f>COUNTIF(X$12:X$35,"v")+'KIP BSc E ALAP L'!Y53</f>
        <v>3</v>
      </c>
      <c r="Y38" s="340"/>
      <c r="Z38" s="337"/>
      <c r="AA38" s="337"/>
      <c r="AB38" s="337"/>
      <c r="AC38" s="335">
        <f>COUNTIF(AC$12:AC$35,"v")+'KIP BSc E ALAP L'!AD53</f>
        <v>3</v>
      </c>
      <c r="AD38" s="340"/>
      <c r="AE38" s="339"/>
      <c r="AF38" s="339"/>
      <c r="AG38" s="339"/>
      <c r="AH38" s="335">
        <f>COUNTIF(AH$12:AH$35,"v")+'KIP BSc E ALAP L'!AI53</f>
        <v>3</v>
      </c>
      <c r="AI38" s="338"/>
      <c r="AJ38" s="339"/>
      <c r="AK38" s="339"/>
      <c r="AL38" s="339"/>
      <c r="AM38" s="335">
        <f>COUNTIF(AM$12:AM$35,"v")+'KIP BSc E ALAP L'!AN53</f>
        <v>0</v>
      </c>
      <c r="AN38" s="341"/>
      <c r="AO38" s="357"/>
    </row>
    <row r="39" spans="1:149" s="52" customFormat="1" ht="18" customHeight="1" x14ac:dyDescent="0.2">
      <c r="A39" s="483"/>
      <c r="B39" s="324"/>
      <c r="C39" s="336" t="s">
        <v>75</v>
      </c>
      <c r="D39" s="333"/>
      <c r="E39" s="333"/>
      <c r="F39" s="337"/>
      <c r="G39" s="337"/>
      <c r="H39" s="337"/>
      <c r="I39" s="335">
        <f>COUNTIF(I$12:I$33,"é")+'KIP BSc E ALAP L'!J54</f>
        <v>3</v>
      </c>
      <c r="J39" s="338"/>
      <c r="K39" s="339"/>
      <c r="L39" s="339"/>
      <c r="M39" s="339"/>
      <c r="N39" s="335">
        <f>COUNTIF(N$12:N$35,"é")+'KIP BSc E ALAP L'!O54</f>
        <v>4</v>
      </c>
      <c r="O39" s="338"/>
      <c r="P39" s="339"/>
      <c r="Q39" s="339"/>
      <c r="R39" s="339"/>
      <c r="S39" s="335">
        <f>COUNTIF(S$12:S$35,"é")+'KIP BSc E ALAP L'!T54</f>
        <v>5</v>
      </c>
      <c r="T39" s="338"/>
      <c r="U39" s="339"/>
      <c r="V39" s="339"/>
      <c r="W39" s="339"/>
      <c r="X39" s="335">
        <f>COUNTIF(X$12:X$35,"é")+'KIP BSc E ALAP L'!Y54</f>
        <v>7</v>
      </c>
      <c r="Y39" s="340"/>
      <c r="Z39" s="337"/>
      <c r="AA39" s="337"/>
      <c r="AB39" s="337"/>
      <c r="AC39" s="335">
        <f>COUNTIF(AC$12:AC$35,"é")+'KIP BSc E ALAP L'!AD54</f>
        <v>7</v>
      </c>
      <c r="AD39" s="340"/>
      <c r="AE39" s="339"/>
      <c r="AF39" s="339"/>
      <c r="AG39" s="339"/>
      <c r="AH39" s="335">
        <f>COUNTIF(AH$12:AH$35,"é")+'KIP BSc E ALAP L'!AI54</f>
        <v>6</v>
      </c>
      <c r="AI39" s="338"/>
      <c r="AJ39" s="339"/>
      <c r="AK39" s="339"/>
      <c r="AL39" s="339"/>
      <c r="AM39" s="335">
        <f>COUNTIF(AM$12:AM$35,"é")+'KIP BSc E ALAP L'!AN54</f>
        <v>3</v>
      </c>
      <c r="AN39" s="341"/>
      <c r="AO39" s="357"/>
    </row>
    <row r="40" spans="1:149" s="52" customFormat="1" ht="18" customHeight="1" thickBot="1" x14ac:dyDescent="0.25">
      <c r="A40" s="342"/>
      <c r="B40" s="343"/>
      <c r="C40" s="344" t="s">
        <v>82</v>
      </c>
      <c r="D40" s="345" t="s">
        <v>86</v>
      </c>
      <c r="E40" s="345">
        <v>0</v>
      </c>
      <c r="F40" s="346"/>
      <c r="G40" s="346"/>
      <c r="H40" s="346"/>
      <c r="I40" s="346"/>
      <c r="J40" s="347"/>
      <c r="K40" s="346"/>
      <c r="L40" s="346"/>
      <c r="M40" s="346"/>
      <c r="N40" s="346"/>
      <c r="O40" s="347"/>
      <c r="P40" s="346"/>
      <c r="Q40" s="346"/>
      <c r="R40" s="346"/>
      <c r="S40" s="346"/>
      <c r="T40" s="347"/>
      <c r="U40" s="346"/>
      <c r="V40" s="346"/>
      <c r="W40" s="346"/>
      <c r="X40" s="346"/>
      <c r="Y40" s="348"/>
      <c r="Z40" s="346"/>
      <c r="AA40" s="346"/>
      <c r="AB40" s="346"/>
      <c r="AC40" s="346"/>
      <c r="AD40" s="348"/>
      <c r="AE40" s="466" t="s">
        <v>86</v>
      </c>
      <c r="AF40" s="467"/>
      <c r="AG40" s="467"/>
      <c r="AH40" s="467"/>
      <c r="AI40" s="467"/>
      <c r="AJ40" s="346"/>
      <c r="AK40" s="346"/>
      <c r="AL40" s="346"/>
      <c r="AM40" s="346"/>
      <c r="AN40" s="349"/>
      <c r="AO40" s="357"/>
    </row>
    <row r="41" spans="1:149" ht="12.75" customHeight="1" x14ac:dyDescent="0.2">
      <c r="B41" s="13"/>
      <c r="C41" s="9"/>
      <c r="D41" s="3"/>
      <c r="E41" s="3"/>
      <c r="F41" s="169"/>
      <c r="G41" s="169"/>
      <c r="H41" s="169"/>
      <c r="I41" s="169"/>
      <c r="J41" s="12"/>
      <c r="K41" s="12"/>
      <c r="L41" s="12"/>
      <c r="M41" s="12"/>
      <c r="N41" s="169"/>
      <c r="O41" s="12"/>
      <c r="P41" s="12"/>
      <c r="Q41" s="12"/>
      <c r="R41" s="12"/>
      <c r="S41" s="169"/>
      <c r="T41" s="12"/>
      <c r="U41" s="12"/>
      <c r="V41" s="12"/>
      <c r="W41" s="12"/>
      <c r="X41" s="169"/>
      <c r="Y41" s="12"/>
      <c r="Z41" s="12"/>
      <c r="AA41" s="12"/>
      <c r="AB41" s="12"/>
      <c r="AC41" s="169"/>
      <c r="AD41" s="12"/>
      <c r="AE41" s="169"/>
      <c r="AF41" s="169"/>
      <c r="AG41" s="169"/>
      <c r="AH41" s="169"/>
      <c r="AI41" s="12"/>
      <c r="AJ41" s="169"/>
      <c r="AK41" s="169"/>
      <c r="AL41" s="169"/>
      <c r="AM41" s="169"/>
      <c r="AN41" s="12"/>
      <c r="AO41" s="15"/>
      <c r="AQ41" s="8"/>
    </row>
    <row r="42" spans="1:149" ht="18" customHeight="1" x14ac:dyDescent="0.2">
      <c r="A42" s="2"/>
      <c r="B42" s="32" t="s">
        <v>71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2"/>
      <c r="M42" s="12"/>
      <c r="N42" s="464"/>
      <c r="O42" s="465"/>
      <c r="P42" s="465"/>
      <c r="Q42" s="12"/>
      <c r="R42" s="12"/>
      <c r="S42" s="169"/>
      <c r="T42" s="12"/>
      <c r="U42" s="12"/>
      <c r="V42" s="12"/>
      <c r="W42" s="12"/>
      <c r="X42" s="169"/>
      <c r="Y42" s="12"/>
      <c r="Z42" s="12"/>
      <c r="AA42" s="12"/>
      <c r="AB42" s="12"/>
      <c r="AC42" s="169"/>
      <c r="AD42" s="12"/>
      <c r="AE42" s="169"/>
      <c r="AF42" s="169"/>
      <c r="AG42" s="169"/>
      <c r="AH42" s="169"/>
      <c r="AI42" s="12"/>
      <c r="AJ42" s="169"/>
      <c r="AK42" s="169"/>
      <c r="AL42" s="169"/>
      <c r="AM42" s="169"/>
      <c r="AN42" s="12"/>
      <c r="AO42" s="15"/>
      <c r="AQ42" s="8"/>
      <c r="AT42" s="8"/>
    </row>
    <row r="43" spans="1:149" s="140" customFormat="1" ht="15" customHeight="1" x14ac:dyDescent="0.2">
      <c r="A43" s="148"/>
      <c r="B43" s="152" t="s">
        <v>318</v>
      </c>
      <c r="C43" s="149"/>
      <c r="D43" s="149"/>
      <c r="E43" s="151"/>
      <c r="F43" s="151"/>
      <c r="G43" s="151"/>
      <c r="H43" s="150"/>
      <c r="I43" s="150"/>
      <c r="J43" s="150"/>
      <c r="K43" s="150"/>
      <c r="L43" s="150"/>
      <c r="M43" s="150"/>
      <c r="N43" s="150"/>
      <c r="O43" s="150"/>
      <c r="P43" s="158"/>
      <c r="Q43" s="150"/>
      <c r="R43" s="150"/>
      <c r="S43" s="150"/>
      <c r="T43" s="150"/>
      <c r="U43" s="150"/>
      <c r="V43" s="144"/>
      <c r="W43" s="144"/>
      <c r="X43" s="144"/>
      <c r="Y43" s="143"/>
      <c r="Z43" s="142"/>
      <c r="AA43" s="143"/>
      <c r="AB43" s="143"/>
      <c r="AC43" s="143"/>
      <c r="AD43" s="143"/>
      <c r="AE43" s="142"/>
      <c r="AF43" s="143"/>
      <c r="AG43" s="143"/>
      <c r="AH43" s="143"/>
      <c r="AI43" s="143"/>
      <c r="AJ43" s="142"/>
      <c r="AK43" s="143"/>
      <c r="AL43" s="143"/>
      <c r="AM43" s="143"/>
      <c r="AN43" s="143"/>
      <c r="AO43" s="142"/>
      <c r="AP43" s="141"/>
      <c r="AT43" s="141"/>
    </row>
    <row r="44" spans="1:149" s="140" customFormat="1" ht="15" customHeight="1" x14ac:dyDescent="0.2">
      <c r="A44" s="148"/>
      <c r="B44" s="147" t="s">
        <v>319</v>
      </c>
      <c r="C44" s="146"/>
      <c r="D44" s="146"/>
      <c r="E44" s="145"/>
      <c r="F44" s="145"/>
      <c r="G44" s="145"/>
      <c r="V44" s="144"/>
      <c r="W44" s="144"/>
      <c r="X44" s="144"/>
      <c r="Y44" s="143"/>
      <c r="Z44" s="142"/>
      <c r="AA44" s="143"/>
      <c r="AB44" s="143"/>
      <c r="AC44" s="143"/>
      <c r="AD44" s="143"/>
      <c r="AE44" s="142"/>
      <c r="AF44" s="143"/>
      <c r="AG44" s="143"/>
      <c r="AH44" s="143"/>
      <c r="AI44" s="143"/>
      <c r="AJ44" s="142"/>
      <c r="AK44" s="143"/>
      <c r="AL44" s="143"/>
      <c r="AM44" s="143"/>
      <c r="AN44" s="143"/>
      <c r="AO44" s="142"/>
      <c r="AP44" s="141"/>
      <c r="AT44" s="141"/>
    </row>
    <row r="45" spans="1:149" ht="12.75" customHeight="1" x14ac:dyDescent="0.2">
      <c r="A45" s="2"/>
      <c r="B45" s="13"/>
      <c r="C45" s="9"/>
      <c r="D45" s="3"/>
      <c r="E45" s="3"/>
      <c r="F45" s="169"/>
      <c r="G45" s="169"/>
      <c r="H45" s="169"/>
      <c r="I45" s="169"/>
      <c r="J45" s="12"/>
      <c r="K45" s="12"/>
      <c r="L45" s="12"/>
      <c r="M45" s="12"/>
      <c r="N45" s="169"/>
      <c r="O45" s="12"/>
      <c r="P45" s="12"/>
      <c r="Q45" s="12"/>
      <c r="R45" s="12"/>
      <c r="S45" s="169"/>
      <c r="T45" s="12"/>
      <c r="U45" s="12"/>
      <c r="V45" s="12"/>
      <c r="W45" s="12"/>
      <c r="X45" s="169"/>
      <c r="Y45" s="12"/>
      <c r="Z45" s="12"/>
      <c r="AA45" s="12"/>
      <c r="AB45" s="12"/>
      <c r="AC45" s="169"/>
      <c r="AD45" s="12"/>
      <c r="AE45" s="169"/>
      <c r="AF45" s="169"/>
      <c r="AG45" s="169"/>
      <c r="AH45" s="169"/>
      <c r="AI45" s="12"/>
      <c r="AJ45" s="169"/>
      <c r="AK45" s="169"/>
      <c r="AL45" s="169"/>
      <c r="AM45" s="169"/>
      <c r="AN45" s="12"/>
      <c r="AO45" s="15"/>
      <c r="AT45" s="8"/>
    </row>
    <row r="46" spans="1:149" x14ac:dyDescent="0.2">
      <c r="AT46" s="8"/>
    </row>
    <row r="47" spans="1:149" x14ac:dyDescent="0.2">
      <c r="AT47" s="8"/>
    </row>
    <row r="48" spans="1:149" ht="12.75" customHeight="1" x14ac:dyDescent="0.2">
      <c r="B48" s="13"/>
      <c r="C48" s="9"/>
      <c r="D48" s="3"/>
      <c r="E48" s="3"/>
      <c r="F48" s="169"/>
      <c r="G48" s="169"/>
      <c r="H48" s="169"/>
      <c r="I48" s="169"/>
      <c r="J48" s="12"/>
      <c r="K48" s="12"/>
      <c r="L48" s="12"/>
      <c r="M48" s="12"/>
      <c r="N48" s="169"/>
      <c r="O48" s="12"/>
      <c r="P48" s="12"/>
      <c r="Q48" s="12"/>
      <c r="R48" s="12"/>
      <c r="S48" s="169"/>
      <c r="T48" s="12"/>
      <c r="U48" s="12"/>
      <c r="V48" s="12"/>
      <c r="W48" s="12"/>
      <c r="X48" s="169"/>
      <c r="Y48" s="12"/>
      <c r="Z48" s="12"/>
      <c r="AA48" s="12"/>
      <c r="AB48" s="12" t="s">
        <v>286</v>
      </c>
      <c r="AC48" s="169"/>
      <c r="AD48" s="12"/>
      <c r="AE48" s="169"/>
      <c r="AF48" s="169"/>
      <c r="AG48" s="169"/>
      <c r="AH48" s="169"/>
      <c r="AI48" s="12"/>
      <c r="AJ48" s="169"/>
      <c r="AK48" s="169"/>
      <c r="AL48" s="169"/>
      <c r="AM48" s="169"/>
      <c r="AN48" s="12"/>
      <c r="AO48" s="12"/>
      <c r="AQ48" s="8"/>
      <c r="AT48" s="8"/>
    </row>
    <row r="49" spans="2:43" ht="12.75" customHeight="1" x14ac:dyDescent="0.2">
      <c r="B49" s="13"/>
      <c r="C49" s="9"/>
      <c r="D49" s="3"/>
      <c r="E49" s="3"/>
      <c r="F49" s="169"/>
      <c r="G49" s="169"/>
      <c r="H49" s="169"/>
      <c r="I49" s="169"/>
      <c r="J49" s="12"/>
      <c r="K49" s="169"/>
      <c r="L49" s="12"/>
      <c r="M49" s="12"/>
      <c r="N49" s="12"/>
      <c r="O49" s="12"/>
      <c r="P49" s="12"/>
      <c r="Q49" s="12"/>
      <c r="R49" s="12"/>
      <c r="S49" s="169"/>
      <c r="T49" s="12"/>
      <c r="U49" s="12"/>
      <c r="V49" s="12"/>
      <c r="W49" s="12"/>
      <c r="X49" s="169"/>
      <c r="Y49" s="12"/>
      <c r="Z49" s="12" t="s">
        <v>80</v>
      </c>
      <c r="AA49" s="12"/>
      <c r="AB49" s="12"/>
      <c r="AC49" s="169"/>
      <c r="AD49" s="12"/>
      <c r="AE49" s="169"/>
      <c r="AF49" s="169"/>
      <c r="AG49" s="169"/>
      <c r="AH49" s="169"/>
      <c r="AI49" s="12"/>
      <c r="AJ49" s="169"/>
      <c r="AK49" s="169"/>
      <c r="AL49" s="169"/>
      <c r="AM49" s="169"/>
      <c r="AN49" s="12"/>
      <c r="AO49" s="12"/>
      <c r="AQ49" s="8"/>
    </row>
    <row r="50" spans="2:43" ht="12.75" customHeight="1" x14ac:dyDescent="0.2">
      <c r="B50" s="13"/>
      <c r="C50" s="9"/>
      <c r="D50" s="3"/>
      <c r="E50" s="3"/>
      <c r="F50" s="169"/>
      <c r="G50" s="169"/>
      <c r="H50" s="169"/>
      <c r="I50" s="169"/>
      <c r="J50" s="12"/>
      <c r="K50" s="169"/>
      <c r="L50" s="12"/>
      <c r="M50" s="66"/>
      <c r="N50" s="12"/>
      <c r="O50" s="12"/>
      <c r="P50" s="12"/>
      <c r="Q50" s="12"/>
      <c r="R50" s="12"/>
      <c r="X50" s="169"/>
      <c r="Y50" s="12"/>
      <c r="Z50" s="12"/>
      <c r="AA50" s="12"/>
      <c r="AB50" s="12"/>
      <c r="AC50" s="169"/>
      <c r="AD50" s="12"/>
      <c r="AE50" s="169"/>
      <c r="AF50" s="169"/>
      <c r="AG50" s="169"/>
      <c r="AH50" s="169"/>
      <c r="AI50" s="12"/>
      <c r="AJ50" s="169"/>
      <c r="AK50" s="169"/>
      <c r="AL50" s="169"/>
      <c r="AM50" s="169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69"/>
      <c r="G51" s="169"/>
      <c r="H51" s="169"/>
      <c r="I51" s="169"/>
      <c r="J51" s="12"/>
      <c r="K51" s="169"/>
      <c r="L51" s="12"/>
      <c r="M51" s="66"/>
      <c r="N51" s="12"/>
      <c r="O51" s="12"/>
      <c r="P51" s="12"/>
      <c r="Q51" s="12"/>
      <c r="R51" s="12"/>
      <c r="X51" s="169"/>
      <c r="Y51" s="12"/>
      <c r="Z51" s="12"/>
      <c r="AA51" s="12"/>
      <c r="AB51" s="12"/>
      <c r="AC51" s="169"/>
      <c r="AD51" s="12"/>
      <c r="AE51" s="169"/>
      <c r="AF51" s="169"/>
      <c r="AG51" s="169"/>
      <c r="AH51" s="169"/>
      <c r="AI51" s="12"/>
      <c r="AJ51" s="169"/>
      <c r="AK51" s="169"/>
      <c r="AL51" s="169"/>
      <c r="AM51" s="169"/>
      <c r="AN51" s="12"/>
      <c r="AO51" s="12"/>
      <c r="AQ51" s="8"/>
    </row>
    <row r="52" spans="2:43" ht="12.75" customHeight="1" x14ac:dyDescent="0.2">
      <c r="B52" s="13"/>
      <c r="D52" s="3"/>
      <c r="E52" s="3"/>
      <c r="F52" s="169"/>
      <c r="G52" s="169"/>
      <c r="H52" s="169"/>
      <c r="I52" s="169"/>
      <c r="J52" s="12"/>
      <c r="K52" s="169"/>
      <c r="L52" s="12"/>
      <c r="M52" s="12"/>
      <c r="N52" s="12"/>
      <c r="O52" s="12"/>
      <c r="P52" s="12"/>
      <c r="Q52" s="12"/>
      <c r="R52" s="12"/>
      <c r="X52" s="169"/>
      <c r="Y52" s="12"/>
      <c r="Z52" s="12"/>
      <c r="AA52" s="12"/>
      <c r="AB52" s="12"/>
      <c r="AC52" s="169"/>
      <c r="AD52" s="12"/>
      <c r="AE52" s="169"/>
      <c r="AF52" s="169"/>
      <c r="AG52" s="169"/>
      <c r="AH52" s="169"/>
      <c r="AI52" s="12"/>
      <c r="AJ52" s="169"/>
      <c r="AK52" s="169"/>
      <c r="AL52" s="169"/>
      <c r="AM52" s="169"/>
      <c r="AN52" s="12"/>
      <c r="AO52" s="12"/>
      <c r="AQ52" s="8"/>
    </row>
    <row r="53" spans="2:43" ht="12.75" customHeight="1" x14ac:dyDescent="0.2">
      <c r="B53" s="13"/>
      <c r="D53" s="3"/>
      <c r="E53" s="3"/>
      <c r="F53" s="169"/>
      <c r="G53" s="169"/>
      <c r="H53" s="169"/>
      <c r="I53" s="169"/>
      <c r="J53" s="12"/>
      <c r="K53" s="12"/>
      <c r="L53" s="12"/>
      <c r="M53" s="12"/>
      <c r="N53" s="169"/>
      <c r="O53" s="12"/>
      <c r="P53" s="12"/>
      <c r="Q53" s="12"/>
      <c r="R53" s="12"/>
      <c r="X53" s="169"/>
      <c r="Y53" s="12"/>
      <c r="Z53" s="12"/>
      <c r="AA53" s="12"/>
      <c r="AB53" s="12"/>
      <c r="AC53" s="169"/>
      <c r="AD53" s="12"/>
      <c r="AE53" s="169"/>
      <c r="AF53" s="169"/>
      <c r="AG53" s="169"/>
      <c r="AH53" s="169"/>
      <c r="AI53" s="12"/>
      <c r="AJ53" s="169"/>
      <c r="AK53" s="169"/>
      <c r="AL53" s="169"/>
      <c r="AM53" s="169"/>
      <c r="AN53" s="12"/>
      <c r="AO53" s="12"/>
      <c r="AQ53" s="8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84"/>
      <c r="F100" s="84"/>
      <c r="G100" s="84"/>
      <c r="H100" s="84"/>
      <c r="I100" s="84"/>
      <c r="J100" s="84"/>
      <c r="K100" s="84"/>
      <c r="L100" s="84"/>
      <c r="M100" s="167"/>
      <c r="N100" s="167"/>
      <c r="O100" s="167"/>
      <c r="P100" s="167"/>
      <c r="Q100" s="167"/>
      <c r="R100" s="74"/>
    </row>
  </sheetData>
  <mergeCells count="17">
    <mergeCell ref="AF1:AR1"/>
    <mergeCell ref="AF2:AR2"/>
    <mergeCell ref="AF3:AR3"/>
    <mergeCell ref="I4:U4"/>
    <mergeCell ref="J5:T5"/>
    <mergeCell ref="N42:P42"/>
    <mergeCell ref="A7:AO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E40:AI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KIP BSc E ALAP L</vt:lpstr>
      <vt:lpstr>Nyomda-Csomagolás-Papír</vt:lpstr>
      <vt:lpstr>Minőségirányitás-rendszerfejl.</vt:lpstr>
      <vt:lpstr>Divattermék technológia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Koltai László</cp:lastModifiedBy>
  <cp:lastPrinted>2018-01-18T07:55:10Z</cp:lastPrinted>
  <dcterms:created xsi:type="dcterms:W3CDTF">2001-09-27T10:36:13Z</dcterms:created>
  <dcterms:modified xsi:type="dcterms:W3CDTF">2021-06-22T15:26:16Z</dcterms:modified>
</cp:coreProperties>
</file>