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D:\ESZTI\E tanterv\2018 09 10\tantervek\"/>
    </mc:Choice>
  </mc:AlternateContent>
  <xr:revisionPtr revIDLastSave="0" documentId="8_{2D9B2292-B270-4E8B-BAD5-9C4AC2619EDE}" xr6:coauthVersionLast="45" xr6:coauthVersionMax="45" xr10:uidLastSave="{00000000-0000-0000-0000-000000000000}"/>
  <bookViews>
    <workbookView xWindow="-120" yWindow="-120" windowWidth="25440" windowHeight="14775" xr2:uid="{00000000-000D-0000-FFFF-FFFF00000000}"/>
  </bookViews>
  <sheets>
    <sheet name="MSc_N_Alap" sheetId="1" r:id="rId1"/>
    <sheet name="MSc_N_Csomag." sheetId="12" r:id="rId2"/>
    <sheet name="MSc_N_Nyomda-Média" sheetId="14" r:id="rId3"/>
    <sheet name="MSC_N_Minőség_E" sheetId="21" r:id="rId4"/>
    <sheet name="MSc_L_Szab val." sheetId="19" r:id="rId5"/>
  </sheets>
  <definedNames>
    <definedName name="_xlnm._FilterDatabase" localSheetId="4" hidden="1">'MSc_L_Szab val.'!#REF!</definedName>
    <definedName name="_xlnm.Print_Area" localSheetId="4">'MSc_L_Szab val.'!$A$1:$V$21</definedName>
    <definedName name="_xlnm.Print_Area" localSheetId="0">MSc_N_Alap!$A$1:$AB$42</definedName>
    <definedName name="_xlnm.Print_Area" localSheetId="1">MSc_N_Csomag.!$A$1:$W$37</definedName>
    <definedName name="_xlnm.Print_Area" localSheetId="2">'MSc_N_Nyomda-Média'!$A$1:$W$37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21" l="1"/>
  <c r="D14" i="14"/>
  <c r="D12" i="19"/>
  <c r="E12" i="19"/>
  <c r="D13" i="19"/>
  <c r="E13" i="19"/>
  <c r="D14" i="19"/>
  <c r="E14" i="19"/>
  <c r="D15" i="19"/>
  <c r="E15" i="19"/>
  <c r="D16" i="19"/>
  <c r="E16" i="19"/>
  <c r="D17" i="19"/>
  <c r="E17" i="19"/>
  <c r="D18" i="19"/>
  <c r="E18" i="19"/>
  <c r="D19" i="19"/>
  <c r="E19" i="19"/>
  <c r="D20" i="19"/>
  <c r="E20" i="19"/>
  <c r="D21" i="19"/>
  <c r="E21" i="19"/>
  <c r="U32" i="14"/>
  <c r="I31" i="1"/>
  <c r="I32" i="1"/>
  <c r="I31" i="12"/>
  <c r="U31" i="12"/>
  <c r="Q31" i="12"/>
  <c r="V12" i="21"/>
  <c r="T12" i="21"/>
  <c r="S12" i="21"/>
  <c r="R12" i="21"/>
  <c r="P12" i="21"/>
  <c r="O12" i="21"/>
  <c r="N12" i="21"/>
  <c r="L12" i="21"/>
  <c r="K12" i="21"/>
  <c r="J12" i="21"/>
  <c r="H12" i="21"/>
  <c r="G12" i="21"/>
  <c r="V11" i="1"/>
  <c r="V16" i="1"/>
  <c r="V22" i="1"/>
  <c r="S11" i="1"/>
  <c r="S16" i="1"/>
  <c r="S22" i="1"/>
  <c r="T11" i="1"/>
  <c r="T16" i="1"/>
  <c r="T22" i="1"/>
  <c r="R11" i="1"/>
  <c r="R16" i="1"/>
  <c r="R22" i="1"/>
  <c r="O11" i="1"/>
  <c r="O16" i="1"/>
  <c r="O22" i="1"/>
  <c r="P11" i="1"/>
  <c r="P16" i="1"/>
  <c r="P22" i="1"/>
  <c r="N11" i="1"/>
  <c r="N16" i="1"/>
  <c r="N22" i="1"/>
  <c r="K11" i="1"/>
  <c r="K16" i="1"/>
  <c r="K22" i="1"/>
  <c r="L11" i="1"/>
  <c r="L16" i="1"/>
  <c r="L22" i="1"/>
  <c r="J11" i="1"/>
  <c r="J16" i="1"/>
  <c r="J22" i="1"/>
  <c r="G11" i="1"/>
  <c r="G16" i="1"/>
  <c r="G22" i="1"/>
  <c r="H11" i="1"/>
  <c r="H16" i="1"/>
  <c r="H22" i="1"/>
  <c r="E12" i="1"/>
  <c r="E13" i="1"/>
  <c r="E14" i="1"/>
  <c r="E15" i="1"/>
  <c r="E17" i="1"/>
  <c r="E18" i="1"/>
  <c r="E19" i="1"/>
  <c r="E20" i="1"/>
  <c r="E21" i="1"/>
  <c r="E23" i="1"/>
  <c r="E24" i="1"/>
  <c r="E25" i="1"/>
  <c r="E26" i="1"/>
  <c r="E27" i="1"/>
  <c r="E28" i="1"/>
  <c r="D12" i="1"/>
  <c r="D13" i="1"/>
  <c r="D14" i="1"/>
  <c r="D15" i="1"/>
  <c r="D17" i="1"/>
  <c r="D19" i="1"/>
  <c r="D20" i="1"/>
  <c r="D21" i="1"/>
  <c r="D23" i="1"/>
  <c r="D24" i="1"/>
  <c r="D25" i="1"/>
  <c r="D26" i="1"/>
  <c r="D27" i="1"/>
  <c r="D28" i="1"/>
  <c r="U31" i="21"/>
  <c r="U30" i="21"/>
  <c r="Q31" i="21"/>
  <c r="M31" i="21"/>
  <c r="M30" i="21"/>
  <c r="I30" i="21"/>
  <c r="I31" i="21"/>
  <c r="I31" i="14"/>
  <c r="M31" i="14"/>
  <c r="U31" i="14"/>
  <c r="I30" i="12"/>
  <c r="U30" i="12"/>
  <c r="D13" i="12"/>
  <c r="D14" i="12"/>
  <c r="D15" i="12"/>
  <c r="D16" i="12"/>
  <c r="D12" i="12"/>
  <c r="L11" i="12"/>
  <c r="N11" i="12"/>
  <c r="O11" i="12"/>
  <c r="P11" i="12"/>
  <c r="R11" i="12"/>
  <c r="S11" i="12"/>
  <c r="T11" i="12"/>
  <c r="V11" i="12"/>
  <c r="K11" i="12"/>
  <c r="E13" i="12"/>
  <c r="E14" i="12"/>
  <c r="E15" i="12"/>
  <c r="E16" i="12"/>
  <c r="E12" i="12"/>
  <c r="E18" i="21"/>
  <c r="E19" i="21"/>
  <c r="E20" i="21"/>
  <c r="D18" i="21"/>
  <c r="D19" i="21"/>
  <c r="D20" i="21"/>
  <c r="E18" i="14"/>
  <c r="E19" i="14"/>
  <c r="E20" i="14"/>
  <c r="D18" i="14"/>
  <c r="D19" i="14"/>
  <c r="D20" i="14"/>
  <c r="E13" i="14"/>
  <c r="D13" i="14"/>
  <c r="E24" i="21"/>
  <c r="D24" i="21"/>
  <c r="G17" i="21"/>
  <c r="H17" i="21"/>
  <c r="K17" i="21"/>
  <c r="L17" i="21"/>
  <c r="O17" i="21"/>
  <c r="P17" i="21"/>
  <c r="S17" i="21"/>
  <c r="T17" i="21"/>
  <c r="E21" i="21"/>
  <c r="D21" i="21"/>
  <c r="V17" i="21"/>
  <c r="V22" i="21"/>
  <c r="R17" i="21"/>
  <c r="N17" i="21"/>
  <c r="J17" i="21"/>
  <c r="E16" i="21"/>
  <c r="D16" i="21"/>
  <c r="E14" i="21"/>
  <c r="D14" i="21"/>
  <c r="E13" i="21"/>
  <c r="D13" i="21"/>
  <c r="D24" i="12"/>
  <c r="E20" i="12"/>
  <c r="E21" i="12"/>
  <c r="E17" i="12" s="1"/>
  <c r="D20" i="12"/>
  <c r="D21" i="12"/>
  <c r="E18" i="12"/>
  <c r="D18" i="12"/>
  <c r="D11" i="19"/>
  <c r="E11" i="19"/>
  <c r="U32" i="1"/>
  <c r="Q32" i="1"/>
  <c r="M32" i="1"/>
  <c r="U31" i="1"/>
  <c r="Q31" i="1"/>
  <c r="M31" i="1"/>
  <c r="T17" i="12"/>
  <c r="J17" i="12"/>
  <c r="J22" i="12" s="1"/>
  <c r="N17" i="12"/>
  <c r="R17" i="12"/>
  <c r="V17" i="12"/>
  <c r="E24" i="12"/>
  <c r="S17" i="12"/>
  <c r="G17" i="12"/>
  <c r="H17" i="12"/>
  <c r="K17" i="12"/>
  <c r="L17" i="12"/>
  <c r="O17" i="12"/>
  <c r="P17" i="12"/>
  <c r="R17" i="14"/>
  <c r="R23" i="14"/>
  <c r="J17" i="14"/>
  <c r="J23" i="14" s="1"/>
  <c r="N17" i="14"/>
  <c r="N23" i="14" s="1"/>
  <c r="V17" i="14"/>
  <c r="V23" i="14" s="1"/>
  <c r="T17" i="14"/>
  <c r="D25" i="14"/>
  <c r="E25" i="14"/>
  <c r="O17" i="14"/>
  <c r="P17" i="14"/>
  <c r="K17" i="14"/>
  <c r="L17" i="14"/>
  <c r="S17" i="14"/>
  <c r="G17" i="14"/>
  <c r="H17" i="14"/>
  <c r="G23" i="14" s="1"/>
  <c r="E12" i="14"/>
  <c r="E15" i="14"/>
  <c r="E16" i="14"/>
  <c r="D12" i="14"/>
  <c r="D15" i="14"/>
  <c r="D16" i="14"/>
  <c r="D21" i="14"/>
  <c r="D22" i="14"/>
  <c r="E21" i="14"/>
  <c r="E22" i="14"/>
  <c r="K22" i="21" l="1"/>
  <c r="N22" i="12"/>
  <c r="R22" i="12"/>
  <c r="D39" i="21"/>
  <c r="D17" i="21"/>
  <c r="E11" i="12"/>
  <c r="E11" i="1"/>
  <c r="H30" i="1"/>
  <c r="K30" i="1"/>
  <c r="S23" i="14"/>
  <c r="O23" i="14"/>
  <c r="D17" i="12"/>
  <c r="E12" i="21"/>
  <c r="V30" i="1"/>
  <c r="V23" i="21" s="1"/>
  <c r="V28" i="21" s="1"/>
  <c r="E22" i="1"/>
  <c r="D38" i="14"/>
  <c r="K22" i="12"/>
  <c r="E17" i="21"/>
  <c r="S22" i="12"/>
  <c r="D11" i="12"/>
  <c r="D16" i="1"/>
  <c r="J22" i="21"/>
  <c r="P30" i="1"/>
  <c r="S30" i="1"/>
  <c r="N22" i="21"/>
  <c r="G30" i="1"/>
  <c r="N30" i="1"/>
  <c r="N23" i="12" s="1"/>
  <c r="N28" i="12" s="1"/>
  <c r="R30" i="1"/>
  <c r="T30" i="1"/>
  <c r="S23" i="21" s="1"/>
  <c r="I32" i="14"/>
  <c r="E22" i="12"/>
  <c r="G22" i="21"/>
  <c r="K23" i="14"/>
  <c r="D23" i="14" s="1"/>
  <c r="O22" i="12"/>
  <c r="G22" i="12"/>
  <c r="V22" i="12"/>
  <c r="S22" i="21"/>
  <c r="D22" i="1"/>
  <c r="E16" i="1"/>
  <c r="E30" i="1" s="1"/>
  <c r="J30" i="1"/>
  <c r="L30" i="1"/>
  <c r="D39" i="12" s="1"/>
  <c r="E17" i="14"/>
  <c r="D11" i="14"/>
  <c r="E11" i="14"/>
  <c r="D17" i="14"/>
  <c r="D37" i="14"/>
  <c r="D12" i="21"/>
  <c r="R22" i="21"/>
  <c r="O22" i="21"/>
  <c r="D22" i="21" s="1"/>
  <c r="D38" i="21"/>
  <c r="O30" i="1"/>
  <c r="O23" i="21" s="1"/>
  <c r="D11" i="1"/>
  <c r="J23" i="21"/>
  <c r="J24" i="14"/>
  <c r="J29" i="14" s="1"/>
  <c r="J23" i="12"/>
  <c r="O23" i="12"/>
  <c r="G23" i="21"/>
  <c r="G24" i="14"/>
  <c r="G30" i="14" s="1"/>
  <c r="G23" i="12"/>
  <c r="D38" i="12"/>
  <c r="E22" i="21"/>
  <c r="R23" i="21"/>
  <c r="R28" i="21" s="1"/>
  <c r="R24" i="14"/>
  <c r="R29" i="14" s="1"/>
  <c r="R23" i="12"/>
  <c r="R28" i="12" s="1"/>
  <c r="N24" i="14"/>
  <c r="N29" i="14" s="1"/>
  <c r="V24" i="14"/>
  <c r="V29" i="14" s="1"/>
  <c r="N23" i="21"/>
  <c r="N28" i="21" l="1"/>
  <c r="S23" i="12"/>
  <c r="S29" i="12" s="1"/>
  <c r="D22" i="12"/>
  <c r="O24" i="14"/>
  <c r="O30" i="14" s="1"/>
  <c r="G29" i="12"/>
  <c r="V23" i="12"/>
  <c r="V28" i="12" s="1"/>
  <c r="K23" i="12"/>
  <c r="K29" i="12" s="1"/>
  <c r="S24" i="14"/>
  <c r="S30" i="14" s="1"/>
  <c r="D30" i="1"/>
  <c r="O29" i="12"/>
  <c r="S29" i="21"/>
  <c r="O29" i="21"/>
  <c r="K23" i="21"/>
  <c r="K29" i="21" s="1"/>
  <c r="K24" i="14"/>
  <c r="K30" i="14" s="1"/>
  <c r="E23" i="14"/>
  <c r="E29" i="14" s="1"/>
  <c r="E23" i="21"/>
  <c r="E28" i="21" s="1"/>
  <c r="G29" i="21"/>
  <c r="J28" i="21"/>
  <c r="E23" i="12"/>
  <c r="E28" i="12" s="1"/>
  <c r="J28" i="12"/>
  <c r="D23" i="12" l="1"/>
  <c r="D28" i="12" s="1"/>
  <c r="E39" i="12" s="1"/>
  <c r="D24" i="14"/>
  <c r="D29" i="14" s="1"/>
  <c r="E37" i="14" s="1"/>
  <c r="D23" i="21"/>
  <c r="D28" i="21" s="1"/>
  <c r="E39" i="21" s="1"/>
  <c r="E38" i="14"/>
  <c r="E38" i="21" l="1"/>
  <c r="E38" i="12"/>
</calcChain>
</file>

<file path=xl/sharedStrings.xml><?xml version="1.0" encoding="utf-8"?>
<sst xmlns="http://schemas.openxmlformats.org/spreadsheetml/2006/main" count="575" uniqueCount="197">
  <si>
    <t>óra</t>
  </si>
  <si>
    <t>Alkalmazott matematika</t>
  </si>
  <si>
    <t>v</t>
  </si>
  <si>
    <t>A</t>
  </si>
  <si>
    <t>B</t>
  </si>
  <si>
    <t>Pénzügyi ismeretek</t>
  </si>
  <si>
    <t>Jogi ismeretek</t>
  </si>
  <si>
    <t>Mérnöki etika</t>
  </si>
  <si>
    <t>Számítógépes terméktervezés</t>
  </si>
  <si>
    <t>Diplomamunka</t>
  </si>
  <si>
    <t>Mindösszesen:</t>
  </si>
  <si>
    <t>Csomagolásergonómia</t>
  </si>
  <si>
    <t>Nappali tagozat</t>
  </si>
  <si>
    <t>Könnyűipari mérnök szak</t>
  </si>
  <si>
    <t>Kód</t>
  </si>
  <si>
    <t>Tantárgyak</t>
  </si>
  <si>
    <t>heti</t>
  </si>
  <si>
    <r>
      <t>kredi</t>
    </r>
    <r>
      <rPr>
        <b/>
        <sz val="12"/>
        <rFont val="Arial CE"/>
        <charset val="238"/>
      </rPr>
      <t>t</t>
    </r>
  </si>
  <si>
    <t>Előtanulmány</t>
  </si>
  <si>
    <t>1.</t>
  </si>
  <si>
    <t>2.</t>
  </si>
  <si>
    <t>3.</t>
  </si>
  <si>
    <t>4.</t>
  </si>
  <si>
    <t>5.</t>
  </si>
  <si>
    <t>6.</t>
  </si>
  <si>
    <t>7.</t>
  </si>
  <si>
    <t>ea</t>
  </si>
  <si>
    <t>k</t>
  </si>
  <si>
    <t>kr</t>
  </si>
  <si>
    <t>8.</t>
  </si>
  <si>
    <t>9.</t>
  </si>
  <si>
    <t>10.</t>
  </si>
  <si>
    <t>11.</t>
  </si>
  <si>
    <t>12.</t>
  </si>
  <si>
    <t>14.</t>
  </si>
  <si>
    <t>15.</t>
  </si>
  <si>
    <t>16.</t>
  </si>
  <si>
    <t>Vizsga (v)</t>
  </si>
  <si>
    <t xml:space="preserve">MSc Mintatanterv </t>
  </si>
  <si>
    <t>Szemeszter</t>
  </si>
  <si>
    <t>gy</t>
  </si>
  <si>
    <t>Típus</t>
  </si>
  <si>
    <t xml:space="preserve">      heti óraszámokkal (ea. gy.). ; követelményekkel (k.); kreditekkel (kr.)</t>
  </si>
  <si>
    <t>Csomagolástechnológus</t>
  </si>
  <si>
    <t>Vizsga:</t>
  </si>
  <si>
    <t>Kötelező alapozás, szakmai törzsanyag</t>
  </si>
  <si>
    <t>Heti össz óra</t>
  </si>
  <si>
    <t>Minőségirányító</t>
  </si>
  <si>
    <t xml:space="preserve">Nyomdaipari és médiatechnológus </t>
  </si>
  <si>
    <t>Szabadon választható tárgyak</t>
  </si>
  <si>
    <t>Termékbiztonság</t>
  </si>
  <si>
    <t>Kötelezően választható szakmai ismeretek, differenciált szakmai ismeretek</t>
  </si>
  <si>
    <t>*Menedzsmentrendszerek a gyakorlatban</t>
  </si>
  <si>
    <t xml:space="preserve"> - a kötelezően választható szakmai ismeretek a szakirány választásával kerülnek kiválasztásra, a szakirány felvétele után teljesítésük kötelező</t>
  </si>
  <si>
    <t>*- a tárgy azonos a többi szakirányon felvehető hasonló című tárggyal</t>
  </si>
  <si>
    <t>*Szubjektív adatok értékelése</t>
  </si>
  <si>
    <t>Menedzsment rendszerek építése és fejlesztése</t>
  </si>
  <si>
    <t>Alkalmazott kémia</t>
  </si>
  <si>
    <t>Digitális nyomdaipari technológiák</t>
  </si>
  <si>
    <t>Évközi jegy</t>
  </si>
  <si>
    <t>Évközi jegy (f)</t>
  </si>
  <si>
    <t>é</t>
  </si>
  <si>
    <t>Csomagolástechnológia I.</t>
  </si>
  <si>
    <t>Csomagolástechnológia II.</t>
  </si>
  <si>
    <t>Technológiai mérések I.</t>
  </si>
  <si>
    <t>Technológiai mérések II.</t>
  </si>
  <si>
    <t>Erőforrás-menedzsment és szervezetfejlesztés</t>
  </si>
  <si>
    <r>
      <t xml:space="preserve">Differenciált szakmai ismeretek (min.10 kredit)                               </t>
    </r>
    <r>
      <rPr>
        <b/>
        <sz val="12"/>
        <rFont val="Arial CE"/>
        <charset val="238"/>
      </rPr>
      <t>összesen:</t>
    </r>
  </si>
  <si>
    <t>Kötelezően választható szakmai ismeretek                                       összesen:</t>
  </si>
  <si>
    <t>Differenciált szakmai ism. (min. 10 kredit)                                            összesen:</t>
  </si>
  <si>
    <r>
      <t xml:space="preserve">Kötelezően választható szakmai ismeretek                                          </t>
    </r>
    <r>
      <rPr>
        <b/>
        <sz val="12"/>
        <rFont val="Arial CE"/>
        <charset val="238"/>
      </rPr>
      <t>összesen:</t>
    </r>
  </si>
  <si>
    <t>Differenciált szakmai ismeretek (min. 10 kredit)                               összesen:</t>
  </si>
  <si>
    <r>
      <t xml:space="preserve">Kötelezően választható szakmai ismeretek                                         </t>
    </r>
    <r>
      <rPr>
        <b/>
        <sz val="12"/>
        <rFont val="Arial CE"/>
        <charset val="238"/>
      </rPr>
      <t>összesen:</t>
    </r>
  </si>
  <si>
    <t>18.</t>
  </si>
  <si>
    <t xml:space="preserve">      heti óraszámokkal (ea. tgy. l). ; követelményekkel (k.); kreditekkel (kr.)</t>
  </si>
  <si>
    <t>félévi</t>
  </si>
  <si>
    <t xml:space="preserve"> </t>
  </si>
  <si>
    <t>A diploma megszerzésének feltétele legalább 4 hetes szakmai gyakorlat teljesítése.</t>
  </si>
  <si>
    <t>A záróvizsga tárgyai:</t>
  </si>
  <si>
    <t>Szervezési és vezetési ismeretek</t>
  </si>
  <si>
    <t>Logisztika a könnyűiparban</t>
  </si>
  <si>
    <t>Elektronikai és informatikai ismeretek</t>
  </si>
  <si>
    <t>Termelésmenedzsment és folyamatszervezés a könnyűiaprban</t>
  </si>
  <si>
    <t>2. Termelésmenedzsment és folyamatszervezés a könnyűiparban</t>
  </si>
  <si>
    <t>Multimédia</t>
  </si>
  <si>
    <t>Nyomtatott termékek tervezése és szerkesztése</t>
  </si>
  <si>
    <t>Kötészeti és továbbfeldolgozási technológiák</t>
  </si>
  <si>
    <t>OE</t>
  </si>
  <si>
    <t xml:space="preserve">Bevezetés a nyomtatott kommunikációba </t>
  </si>
  <si>
    <t>Bevezetés a csomagolástechnológiába</t>
  </si>
  <si>
    <t>Biztonsági nyomtatás</t>
  </si>
  <si>
    <t>Élelmiszerek csomagolása</t>
  </si>
  <si>
    <t xml:space="preserve">3. Specializációtól függő tárgy: </t>
  </si>
  <si>
    <t>Csomagolásgépesítés</t>
  </si>
  <si>
    <t>Csomagolástervezés I.</t>
  </si>
  <si>
    <t>Csomagolástervezés II.</t>
  </si>
  <si>
    <t xml:space="preserve">Nyomtatott média technológiái </t>
  </si>
  <si>
    <t>Csomagolóanyagok</t>
  </si>
  <si>
    <t>Óbudai Egyetem</t>
  </si>
  <si>
    <t xml:space="preserve">Rejtő Sándor Könnyűipari és Környezetmérnöki Kar </t>
  </si>
  <si>
    <t>13.</t>
  </si>
  <si>
    <t>A nyomtatott média anyagai, környezetvédelme és minőségbiztosítása I.</t>
  </si>
  <si>
    <t>A nyomtatott média anyagai, környezetvédelme és minőségbiztosítása II.</t>
  </si>
  <si>
    <t>A nyomtatott média technológiái I.</t>
  </si>
  <si>
    <t>A nyomtatott média technológiái II.</t>
  </si>
  <si>
    <t>A nyomtatott média technológiái III.</t>
  </si>
  <si>
    <t>17.</t>
  </si>
  <si>
    <t>19.</t>
  </si>
  <si>
    <t>20.</t>
  </si>
  <si>
    <t>21.</t>
  </si>
  <si>
    <t>22.</t>
  </si>
  <si>
    <t>23.</t>
  </si>
  <si>
    <t>24.</t>
  </si>
  <si>
    <t>25.</t>
  </si>
  <si>
    <t>a</t>
  </si>
  <si>
    <t>elméleti órák száma:</t>
  </si>
  <si>
    <t>gyakorlati órák száma:</t>
  </si>
  <si>
    <t>Csomagolástechnológus specializáció</t>
  </si>
  <si>
    <t>Nyomdaipari és médiatechnológus specializáció</t>
  </si>
  <si>
    <t>Minőségirányító specializáció</t>
  </si>
  <si>
    <t>Természettudományos alapismeretek  (20-25 kredit)</t>
  </si>
  <si>
    <t>Gazdasági és humán ismeretek  (10-15 kredit)</t>
  </si>
  <si>
    <t>Könnyűipari szakmai ismeretek  (18-24 kredit),</t>
  </si>
  <si>
    <t>dékán</t>
  </si>
  <si>
    <t xml:space="preserve">Prepress- Image Editing with Adobe Photoshop </t>
  </si>
  <si>
    <t>Handmade paper making and manufacturing</t>
  </si>
  <si>
    <t xml:space="preserve">Introducing to Graphic Communication </t>
  </si>
  <si>
    <t xml:space="preserve">Lean and Green Printing online     </t>
  </si>
  <si>
    <t xml:space="preserve">Sustainable Green Printing online  </t>
  </si>
  <si>
    <t xml:space="preserve">Project Work I. </t>
  </si>
  <si>
    <t>Project Work Practice</t>
  </si>
  <si>
    <t>Minőségirányítás  I.</t>
  </si>
  <si>
    <t>Minőségirányítás II.</t>
  </si>
  <si>
    <t>Minőségirányítás III.</t>
  </si>
  <si>
    <t>A szabadon választható tárgyak listája a Kari Tanács döntése alapján változhat.</t>
  </si>
  <si>
    <t>felelőse: Dr. Koltai László</t>
  </si>
  <si>
    <t>–</t>
  </si>
  <si>
    <t>felelőse: Dr. Horváth Csaba</t>
  </si>
  <si>
    <t>felelőse: Dr. Gregász Tibor</t>
  </si>
  <si>
    <t>Szabadon választható tárgy 1.</t>
  </si>
  <si>
    <t>Szabadon választható tárgy 2.</t>
  </si>
  <si>
    <t>Szabadon választható tárgy 3.</t>
  </si>
  <si>
    <t>RMXME1LMNE</t>
  </si>
  <si>
    <t>RMXSF1LMNE</t>
  </si>
  <si>
    <t>RMXTB1LMNE</t>
  </si>
  <si>
    <t>RMWMR1QMNE</t>
  </si>
  <si>
    <t>RMWME1QMNE</t>
  </si>
  <si>
    <t>RMWEM1QMNE</t>
  </si>
  <si>
    <t>RMWSA1QMNE</t>
  </si>
  <si>
    <t>RMWCG1CMNE</t>
  </si>
  <si>
    <t>RMWCA1CMNE</t>
  </si>
  <si>
    <t>RMWGT1CMNE</t>
  </si>
  <si>
    <t>RMWGT2CMNE</t>
  </si>
  <si>
    <t>RMWNT1CMNE</t>
  </si>
  <si>
    <t>RMWCT1CMNE</t>
  </si>
  <si>
    <t>RMWCT2CMNE</t>
  </si>
  <si>
    <t>RMWCE1CMNE</t>
  </si>
  <si>
    <t>RMWKS1NMNE</t>
  </si>
  <si>
    <t>RMWNM1NMNE</t>
  </si>
  <si>
    <t>RMWNM2NMNE</t>
  </si>
  <si>
    <t>RMWKT1NMNE</t>
  </si>
  <si>
    <t>RMWDN1NMNE</t>
  </si>
  <si>
    <t>RMWMN1NMNE</t>
  </si>
  <si>
    <t>RMWNT1NMNE</t>
  </si>
  <si>
    <t>RMDDM1CMNE</t>
  </si>
  <si>
    <t>RMDDM1NMNE</t>
  </si>
  <si>
    <t>RMWMM1QMNE</t>
  </si>
  <si>
    <t>RMWMM2QMNE</t>
  </si>
  <si>
    <t>RMWMM3QMNE</t>
  </si>
  <si>
    <t>RMDDM1QMNE</t>
  </si>
  <si>
    <t>FMNKIMH1001</t>
  </si>
  <si>
    <t>Mérnöki modellalkotás</t>
  </si>
  <si>
    <t>FMNKIMH1007</t>
  </si>
  <si>
    <t>FMNKIMH1002</t>
  </si>
  <si>
    <t>FMNKIMH1004</t>
  </si>
  <si>
    <t>FMNKIMH1006</t>
  </si>
  <si>
    <t>FMNKIMH1003</t>
  </si>
  <si>
    <t>FMNKIMH1005</t>
  </si>
  <si>
    <t>FMNKIMH1010</t>
  </si>
  <si>
    <t>FMNKIMH1011</t>
  </si>
  <si>
    <t>FMNKIMH1011 Techn.mérések II.</t>
  </si>
  <si>
    <t>RMWMN2NMNE</t>
  </si>
  <si>
    <t>RMWMN3NMNE</t>
  </si>
  <si>
    <t>csomagolástechnológus szakirány: Csomagolástechnológia I.-II.</t>
  </si>
  <si>
    <t>nyomdaipari és médiatechnológus szakirány: A nyomtatott média technológiái I.-III.</t>
  </si>
  <si>
    <t>minőségirányító szakirány: Minőségirányítás I.-III.</t>
  </si>
  <si>
    <t>szakfelelős: Dr. Borbély Ákos</t>
  </si>
  <si>
    <t>FMNKIMH1008</t>
  </si>
  <si>
    <t>FMNXXXH1001</t>
  </si>
  <si>
    <t>FMNXXXH1013</t>
  </si>
  <si>
    <t>Alkalmazott fizika</t>
  </si>
  <si>
    <t>Dr. habil Koltai László</t>
  </si>
  <si>
    <t>határozat szám: RKK-KT-LXVI/47/2018</t>
  </si>
  <si>
    <t>Érvényes 2018. október 17-től</t>
  </si>
  <si>
    <t>Elfogadta az RKK tanácsa 2018. október 16-án</t>
  </si>
  <si>
    <t>Elfogadta az RKK tanácsa 2018. október 16.-án</t>
  </si>
  <si>
    <t>1. Alkalmazott fizika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</si>
</sst>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sz val="11"/>
      <name val="Arial CE"/>
      <charset val="238"/>
    </font>
    <font>
      <i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9"/>
      <name val="Arial CE"/>
      <charset val="238"/>
    </font>
    <font>
      <b/>
      <i/>
      <sz val="10"/>
      <name val="Arial CE"/>
      <charset val="238"/>
    </font>
    <font>
      <b/>
      <sz val="12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sz val="12"/>
      <color indexed="10"/>
      <name val="Arial CE"/>
      <family val="2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i/>
      <sz val="14"/>
      <name val="Arial CE"/>
      <charset val="238"/>
    </font>
    <font>
      <i/>
      <sz val="14"/>
      <name val="Arial"/>
      <family val="2"/>
      <charset val="238"/>
    </font>
    <font>
      <sz val="12"/>
      <name val="Arial"/>
      <family val="2"/>
      <charset val="238"/>
    </font>
    <font>
      <i/>
      <sz val="14"/>
      <name val="Arial CE"/>
      <charset val="238"/>
    </font>
    <font>
      <b/>
      <sz val="12"/>
      <color rgb="FFFF0000"/>
      <name val="Arial CE"/>
      <charset val="238"/>
    </font>
    <font>
      <i/>
      <sz val="14"/>
      <color rgb="FFFF0000"/>
      <name val="Arial CE"/>
      <charset val="238"/>
    </font>
    <font>
      <b/>
      <sz val="8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0" fontId="6" fillId="0" borderId="0"/>
    <xf numFmtId="0" fontId="2" fillId="0" borderId="0"/>
    <xf numFmtId="0" fontId="24" fillId="0" borderId="0"/>
    <xf numFmtId="0" fontId="1" fillId="0" borderId="0"/>
    <xf numFmtId="9" fontId="26" fillId="0" borderId="0" applyFont="0" applyFill="0" applyBorder="0" applyAlignment="0" applyProtection="0"/>
  </cellStyleXfs>
  <cellXfs count="747">
    <xf numFmtId="0" fontId="0" fillId="0" borderId="0" xfId="0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7" fillId="2" borderId="5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14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center" vertical="center"/>
    </xf>
    <xf numFmtId="1" fontId="15" fillId="0" borderId="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7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5" xfId="1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>
      <alignment horizontal="right" vertical="center" wrapText="1"/>
    </xf>
    <xf numFmtId="1" fontId="7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right" vertical="center" wrapText="1"/>
    </xf>
    <xf numFmtId="0" fontId="17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17" fillId="0" borderId="0" xfId="1" applyFont="1" applyBorder="1" applyAlignment="1">
      <alignment horizontal="right" vertical="center"/>
    </xf>
    <xf numFmtId="0" fontId="17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0" xfId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center" vertical="center"/>
    </xf>
    <xf numFmtId="0" fontId="8" fillId="0" borderId="0" xfId="1" applyFont="1" applyBorder="1" applyAlignment="1">
      <alignment vertical="center" wrapText="1"/>
    </xf>
    <xf numFmtId="0" fontId="11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3" fillId="0" borderId="17" xfId="3" applyFont="1" applyBorder="1" applyAlignment="1">
      <alignment horizontal="left" vertical="center"/>
    </xf>
    <xf numFmtId="0" fontId="3" fillId="0" borderId="18" xfId="3" applyFont="1" applyBorder="1" applyAlignment="1">
      <alignment vertical="center" wrapText="1"/>
    </xf>
    <xf numFmtId="0" fontId="3" fillId="0" borderId="18" xfId="3" applyFont="1" applyBorder="1" applyAlignment="1">
      <alignment vertical="center"/>
    </xf>
    <xf numFmtId="0" fontId="3" fillId="0" borderId="18" xfId="3" applyFont="1" applyBorder="1" applyAlignment="1">
      <alignment horizontal="center" vertical="center"/>
    </xf>
    <xf numFmtId="0" fontId="24" fillId="0" borderId="0" xfId="3"/>
    <xf numFmtId="0" fontId="3" fillId="0" borderId="19" xfId="3" applyFont="1" applyBorder="1" applyAlignment="1">
      <alignment horizontal="left" vertical="center"/>
    </xf>
    <xf numFmtId="0" fontId="3" fillId="0" borderId="0" xfId="3" applyFont="1" applyBorder="1" applyAlignment="1">
      <alignment vertical="center" wrapText="1"/>
    </xf>
    <xf numFmtId="0" fontId="3" fillId="0" borderId="0" xfId="3" applyFont="1" applyBorder="1" applyAlignment="1">
      <alignment vertical="center"/>
    </xf>
    <xf numFmtId="0" fontId="3" fillId="0" borderId="0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5" fillId="0" borderId="0" xfId="3" applyFont="1" applyBorder="1" applyAlignment="1">
      <alignment vertical="center" wrapText="1"/>
    </xf>
    <xf numFmtId="0" fontId="5" fillId="0" borderId="0" xfId="3" applyFont="1" applyBorder="1" applyAlignment="1">
      <alignment vertical="center"/>
    </xf>
    <xf numFmtId="0" fontId="6" fillId="0" borderId="0" xfId="3" applyFont="1" applyBorder="1" applyAlignment="1">
      <alignment vertical="center"/>
    </xf>
    <xf numFmtId="1" fontId="9" fillId="2" borderId="6" xfId="3" applyNumberFormat="1" applyFont="1" applyFill="1" applyBorder="1" applyAlignment="1">
      <alignment horizontal="center" vertical="center"/>
    </xf>
    <xf numFmtId="1" fontId="7" fillId="2" borderId="7" xfId="3" applyNumberFormat="1" applyFont="1" applyFill="1" applyBorder="1" applyAlignment="1">
      <alignment horizontal="center" vertical="center"/>
    </xf>
    <xf numFmtId="1" fontId="7" fillId="2" borderId="8" xfId="3" applyNumberFormat="1" applyFont="1" applyFill="1" applyBorder="1" applyAlignment="1">
      <alignment horizontal="center" vertical="center"/>
    </xf>
    <xf numFmtId="2" fontId="7" fillId="2" borderId="8" xfId="3" applyNumberFormat="1" applyFont="1" applyFill="1" applyBorder="1" applyAlignment="1">
      <alignment horizontal="center" vertical="center"/>
    </xf>
    <xf numFmtId="1" fontId="9" fillId="2" borderId="9" xfId="3" applyNumberFormat="1" applyFont="1" applyFill="1" applyBorder="1" applyAlignment="1">
      <alignment horizontal="center" vertical="center"/>
    </xf>
    <xf numFmtId="1" fontId="7" fillId="2" borderId="5" xfId="3" applyNumberFormat="1" applyFont="1" applyFill="1" applyBorder="1" applyAlignment="1">
      <alignment horizontal="center" vertical="center"/>
    </xf>
    <xf numFmtId="1" fontId="7" fillId="2" borderId="8" xfId="3" applyNumberFormat="1" applyFont="1" applyFill="1" applyBorder="1" applyAlignment="1">
      <alignment vertical="center"/>
    </xf>
    <xf numFmtId="0" fontId="7" fillId="2" borderId="10" xfId="3" applyFont="1" applyFill="1" applyBorder="1" applyAlignment="1">
      <alignment vertical="center"/>
    </xf>
    <xf numFmtId="0" fontId="24" fillId="3" borderId="0" xfId="3" applyFill="1"/>
    <xf numFmtId="1" fontId="7" fillId="2" borderId="6" xfId="3" applyNumberFormat="1" applyFont="1" applyFill="1" applyBorder="1" applyAlignment="1">
      <alignment horizontal="center" vertical="center"/>
    </xf>
    <xf numFmtId="0" fontId="4" fillId="0" borderId="0" xfId="3" applyFont="1" applyBorder="1" applyAlignment="1">
      <alignment vertical="center" wrapText="1"/>
    </xf>
    <xf numFmtId="0" fontId="15" fillId="0" borderId="0" xfId="3" applyFont="1" applyFill="1" applyBorder="1" applyAlignment="1">
      <alignment vertical="center"/>
    </xf>
    <xf numFmtId="0" fontId="15" fillId="0" borderId="0" xfId="3" applyFont="1" applyFill="1" applyBorder="1" applyAlignment="1">
      <alignment horizontal="right" vertical="center"/>
    </xf>
    <xf numFmtId="0" fontId="14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horizontal="center" vertical="center"/>
    </xf>
    <xf numFmtId="0" fontId="17" fillId="0" borderId="0" xfId="3" applyFont="1" applyBorder="1" applyAlignment="1">
      <alignment horizontal="right" vertical="center"/>
    </xf>
    <xf numFmtId="0" fontId="7" fillId="0" borderId="0" xfId="3" applyFont="1" applyBorder="1" applyAlignment="1">
      <alignment vertical="center"/>
    </xf>
    <xf numFmtId="0" fontId="4" fillId="0" borderId="19" xfId="3" applyFont="1" applyFill="1" applyBorder="1" applyAlignment="1">
      <alignment horizontal="center" vertical="center"/>
    </xf>
    <xf numFmtId="0" fontId="5" fillId="0" borderId="19" xfId="3" applyFont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49" fontId="7" fillId="0" borderId="0" xfId="0" applyNumberFormat="1" applyFont="1" applyBorder="1" applyAlignment="1">
      <alignment vertical="center"/>
    </xf>
    <xf numFmtId="1" fontId="8" fillId="3" borderId="8" xfId="3" applyNumberFormat="1" applyFont="1" applyFill="1" applyBorder="1" applyAlignment="1">
      <alignment horizontal="center" vertical="center"/>
    </xf>
    <xf numFmtId="1" fontId="19" fillId="3" borderId="8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1" fontId="8" fillId="0" borderId="0" xfId="3" applyNumberFormat="1" applyFont="1" applyFill="1" applyBorder="1" applyAlignment="1">
      <alignment horizontal="center" vertical="center"/>
    </xf>
    <xf numFmtId="0" fontId="16" fillId="0" borderId="0" xfId="3" applyFont="1" applyBorder="1" applyAlignment="1">
      <alignment vertical="center"/>
    </xf>
    <xf numFmtId="0" fontId="24" fillId="0" borderId="0" xfId="3" applyBorder="1"/>
    <xf numFmtId="1" fontId="25" fillId="0" borderId="0" xfId="0" applyNumberFormat="1" applyFont="1" applyAlignment="1">
      <alignment vertical="center"/>
    </xf>
    <xf numFmtId="1" fontId="2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0" borderId="26" xfId="0" applyFont="1" applyBorder="1" applyAlignment="1">
      <alignment vertical="center"/>
    </xf>
    <xf numFmtId="9" fontId="25" fillId="0" borderId="0" xfId="5" applyFont="1" applyFill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25" fillId="0" borderId="0" xfId="0" applyFont="1" applyAlignment="1">
      <alignment horizontal="right" vertical="center" wrapText="1"/>
    </xf>
    <xf numFmtId="1" fontId="28" fillId="0" borderId="0" xfId="3" applyNumberFormat="1" applyFont="1" applyAlignment="1">
      <alignment horizontal="center"/>
    </xf>
    <xf numFmtId="0" fontId="27" fillId="0" borderId="0" xfId="3" applyFont="1"/>
    <xf numFmtId="9" fontId="25" fillId="0" borderId="0" xfId="5" applyFont="1" applyFill="1" applyBorder="1" applyAlignment="1">
      <alignment vertical="center"/>
    </xf>
    <xf numFmtId="1" fontId="9" fillId="2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/>
    </xf>
    <xf numFmtId="1" fontId="8" fillId="0" borderId="8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center" vertical="center"/>
    </xf>
    <xf numFmtId="2" fontId="8" fillId="3" borderId="8" xfId="0" applyNumberFormat="1" applyFont="1" applyFill="1" applyBorder="1" applyAlignment="1">
      <alignment horizontal="center" vertical="center"/>
    </xf>
    <xf numFmtId="1" fontId="8" fillId="3" borderId="9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center" vertical="center"/>
    </xf>
    <xf numFmtId="1" fontId="11" fillId="3" borderId="6" xfId="0" applyNumberFormat="1" applyFont="1" applyFill="1" applyBorder="1" applyAlignment="1">
      <alignment horizontal="center" vertical="center"/>
    </xf>
    <xf numFmtId="1" fontId="8" fillId="3" borderId="37" xfId="0" applyNumberFormat="1" applyFont="1" applyFill="1" applyBorder="1" applyAlignment="1">
      <alignment horizontal="center" vertical="center"/>
    </xf>
    <xf numFmtId="1" fontId="8" fillId="3" borderId="38" xfId="0" applyNumberFormat="1" applyFont="1" applyFill="1" applyBorder="1" applyAlignment="1">
      <alignment horizontal="center" vertical="center"/>
    </xf>
    <xf numFmtId="2" fontId="8" fillId="3" borderId="38" xfId="0" applyNumberFormat="1" applyFont="1" applyFill="1" applyBorder="1" applyAlignment="1">
      <alignment horizontal="center" vertical="center"/>
    </xf>
    <xf numFmtId="1" fontId="8" fillId="3" borderId="39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1" fontId="8" fillId="3" borderId="27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7" fillId="3" borderId="37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1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8" fillId="0" borderId="42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1" fontId="7" fillId="2" borderId="27" xfId="0" applyNumberFormat="1" applyFont="1" applyFill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9" fillId="2" borderId="27" xfId="0" applyNumberFormat="1" applyFont="1" applyFill="1" applyBorder="1" applyAlignment="1">
      <alignment horizontal="center" vertical="center"/>
    </xf>
    <xf numFmtId="1" fontId="7" fillId="2" borderId="37" xfId="0" applyNumberFormat="1" applyFont="1" applyFill="1" applyBorder="1" applyAlignment="1">
      <alignment horizontal="center" vertical="center"/>
    </xf>
    <xf numFmtId="1" fontId="7" fillId="2" borderId="38" xfId="0" applyNumberFormat="1" applyFont="1" applyFill="1" applyBorder="1" applyAlignment="1">
      <alignment horizontal="center" vertical="center"/>
    </xf>
    <xf numFmtId="1" fontId="9" fillId="2" borderId="38" xfId="0" applyNumberFormat="1" applyFont="1" applyFill="1" applyBorder="1" applyAlignment="1">
      <alignment horizontal="center" vertical="center"/>
    </xf>
    <xf numFmtId="1" fontId="9" fillId="2" borderId="39" xfId="0" applyNumberFormat="1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right" vertical="center"/>
    </xf>
    <xf numFmtId="0" fontId="7" fillId="2" borderId="27" xfId="0" applyFont="1" applyFill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1" fontId="8" fillId="0" borderId="41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1" fontId="7" fillId="2" borderId="33" xfId="0" applyNumberFormat="1" applyFont="1" applyFill="1" applyBorder="1" applyAlignment="1">
      <alignment horizontal="center" vertical="center"/>
    </xf>
    <xf numFmtId="1" fontId="20" fillId="2" borderId="33" xfId="0" applyNumberFormat="1" applyFont="1" applyFill="1" applyBorder="1" applyAlignment="1">
      <alignment horizontal="center" vertical="center"/>
    </xf>
    <xf numFmtId="1" fontId="9" fillId="2" borderId="33" xfId="0" applyNumberFormat="1" applyFont="1" applyFill="1" applyBorder="1" applyAlignment="1">
      <alignment horizontal="center" vertical="center"/>
    </xf>
    <xf numFmtId="1" fontId="7" fillId="2" borderId="43" xfId="0" applyNumberFormat="1" applyFont="1" applyFill="1" applyBorder="1" applyAlignment="1">
      <alignment horizontal="center" vertical="center"/>
    </xf>
    <xf numFmtId="1" fontId="7" fillId="2" borderId="44" xfId="0" applyNumberFormat="1" applyFont="1" applyFill="1" applyBorder="1" applyAlignment="1">
      <alignment horizontal="center" vertical="center"/>
    </xf>
    <xf numFmtId="2" fontId="7" fillId="2" borderId="44" xfId="0" applyNumberFormat="1" applyFont="1" applyFill="1" applyBorder="1" applyAlignment="1">
      <alignment horizontal="center" vertical="center"/>
    </xf>
    <xf numFmtId="1" fontId="7" fillId="2" borderId="44" xfId="0" applyNumberFormat="1" applyFont="1" applyFill="1" applyBorder="1" applyAlignment="1">
      <alignment vertical="center"/>
    </xf>
    <xf numFmtId="1" fontId="9" fillId="2" borderId="45" xfId="0" applyNumberFormat="1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vertical="center"/>
    </xf>
    <xf numFmtId="0" fontId="7" fillId="3" borderId="4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vertical="center"/>
    </xf>
    <xf numFmtId="1" fontId="8" fillId="3" borderId="41" xfId="0" applyNumberFormat="1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1" fontId="8" fillId="3" borderId="40" xfId="0" applyNumberFormat="1" applyFont="1" applyFill="1" applyBorder="1" applyAlignment="1">
      <alignment horizontal="center" vertical="center"/>
    </xf>
    <xf numFmtId="1" fontId="8" fillId="3" borderId="16" xfId="0" applyNumberFormat="1" applyFont="1" applyFill="1" applyBorder="1" applyAlignment="1">
      <alignment horizontal="center" vertical="center"/>
    </xf>
    <xf numFmtId="2" fontId="8" fillId="3" borderId="16" xfId="0" applyNumberFormat="1" applyFont="1" applyFill="1" applyBorder="1" applyAlignment="1">
      <alignment horizontal="center" vertical="center"/>
    </xf>
    <xf numFmtId="1" fontId="11" fillId="3" borderId="12" xfId="0" applyNumberFormat="1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vertical="center"/>
    </xf>
    <xf numFmtId="1" fontId="8" fillId="3" borderId="11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1" fontId="8" fillId="3" borderId="42" xfId="0" applyNumberFormat="1" applyFont="1" applyFill="1" applyBorder="1" applyAlignment="1">
      <alignment horizontal="center" vertical="center"/>
    </xf>
    <xf numFmtId="1" fontId="8" fillId="3" borderId="15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/>
    </xf>
    <xf numFmtId="1" fontId="7" fillId="4" borderId="33" xfId="0" applyNumberFormat="1" applyFont="1" applyFill="1" applyBorder="1" applyAlignment="1">
      <alignment horizontal="center" vertical="center"/>
    </xf>
    <xf numFmtId="1" fontId="20" fillId="4" borderId="33" xfId="0" applyNumberFormat="1" applyFont="1" applyFill="1" applyBorder="1" applyAlignment="1">
      <alignment horizontal="center" vertical="center"/>
    </xf>
    <xf numFmtId="1" fontId="9" fillId="4" borderId="33" xfId="0" applyNumberFormat="1" applyFont="1" applyFill="1" applyBorder="1" applyAlignment="1">
      <alignment horizontal="center" vertical="center"/>
    </xf>
    <xf numFmtId="1" fontId="7" fillId="4" borderId="43" xfId="0" applyNumberFormat="1" applyFont="1" applyFill="1" applyBorder="1" applyAlignment="1">
      <alignment horizontal="center" vertical="center"/>
    </xf>
    <xf numFmtId="1" fontId="7" fillId="4" borderId="44" xfId="0" applyNumberFormat="1" applyFont="1" applyFill="1" applyBorder="1" applyAlignment="1">
      <alignment horizontal="center" vertical="center"/>
    </xf>
    <xf numFmtId="2" fontId="7" fillId="4" borderId="44" xfId="0" applyNumberFormat="1" applyFont="1" applyFill="1" applyBorder="1" applyAlignment="1">
      <alignment horizontal="center" vertical="center"/>
    </xf>
    <xf numFmtId="1" fontId="9" fillId="4" borderId="45" xfId="0" applyNumberFormat="1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3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9" fontId="28" fillId="0" borderId="0" xfId="5" applyFont="1" applyFill="1"/>
    <xf numFmtId="1" fontId="19" fillId="3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vertical="center"/>
    </xf>
    <xf numFmtId="1" fontId="8" fillId="3" borderId="7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center" vertical="center"/>
    </xf>
    <xf numFmtId="1" fontId="9" fillId="2" borderId="35" xfId="0" applyNumberFormat="1" applyFont="1" applyFill="1" applyBorder="1" applyAlignment="1">
      <alignment horizontal="center" vertical="center"/>
    </xf>
    <xf numFmtId="1" fontId="7" fillId="2" borderId="35" xfId="0" applyNumberFormat="1" applyFont="1" applyFill="1" applyBorder="1" applyAlignment="1">
      <alignment horizontal="center" vertical="center"/>
    </xf>
    <xf numFmtId="1" fontId="9" fillId="2" borderId="36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9" fillId="2" borderId="46" xfId="0" applyNumberFormat="1" applyFont="1" applyFill="1" applyBorder="1" applyAlignment="1">
      <alignment horizontal="center" vertical="center"/>
    </xf>
    <xf numFmtId="1" fontId="8" fillId="0" borderId="47" xfId="0" applyNumberFormat="1" applyFont="1" applyFill="1" applyBorder="1" applyAlignment="1">
      <alignment horizontal="center" vertical="center"/>
    </xf>
    <xf numFmtId="1" fontId="8" fillId="0" borderId="4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1" fontId="9" fillId="2" borderId="26" xfId="0" applyNumberFormat="1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1" fontId="19" fillId="3" borderId="10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1" fontId="7" fillId="4" borderId="26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" fontId="7" fillId="2" borderId="48" xfId="0" applyNumberFormat="1" applyFont="1" applyFill="1" applyBorder="1" applyAlignment="1">
      <alignment horizontal="center" vertical="center"/>
    </xf>
    <xf numFmtId="2" fontId="7" fillId="2" borderId="38" xfId="0" applyNumberFormat="1" applyFont="1" applyFill="1" applyBorder="1" applyAlignment="1">
      <alignment horizontal="center" vertical="center"/>
    </xf>
    <xf numFmtId="1" fontId="7" fillId="2" borderId="37" xfId="0" applyNumberFormat="1" applyFont="1" applyFill="1" applyBorder="1" applyAlignment="1">
      <alignment vertical="center"/>
    </xf>
    <xf numFmtId="1" fontId="7" fillId="2" borderId="38" xfId="0" applyNumberFormat="1" applyFont="1" applyFill="1" applyBorder="1" applyAlignment="1">
      <alignment vertical="center"/>
    </xf>
    <xf numFmtId="1" fontId="7" fillId="2" borderId="39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horizontal="center" vertical="center"/>
    </xf>
    <xf numFmtId="1" fontId="19" fillId="0" borderId="26" xfId="0" applyNumberFormat="1" applyFont="1" applyFill="1" applyBorder="1" applyAlignment="1">
      <alignment horizontal="center" vertical="center"/>
    </xf>
    <xf numFmtId="1" fontId="8" fillId="0" borderId="49" xfId="0" applyNumberFormat="1" applyFont="1" applyFill="1" applyBorder="1" applyAlignment="1">
      <alignment horizontal="center" vertical="center"/>
    </xf>
    <xf numFmtId="1" fontId="8" fillId="0" borderId="35" xfId="0" applyNumberFormat="1" applyFont="1" applyFill="1" applyBorder="1" applyAlignment="1">
      <alignment horizontal="center" vertical="center"/>
    </xf>
    <xf numFmtId="2" fontId="8" fillId="0" borderId="35" xfId="0" applyNumberFormat="1" applyFont="1" applyFill="1" applyBorder="1" applyAlignment="1">
      <alignment horizontal="center" vertical="center"/>
    </xf>
    <xf numFmtId="1" fontId="8" fillId="0" borderId="36" xfId="0" applyNumberFormat="1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1" fontId="8" fillId="3" borderId="48" xfId="0" applyNumberFormat="1" applyFont="1" applyFill="1" applyBorder="1" applyAlignment="1">
      <alignment horizontal="center" vertical="center"/>
    </xf>
    <xf numFmtId="1" fontId="19" fillId="3" borderId="11" xfId="0" applyNumberFormat="1" applyFont="1" applyFill="1" applyBorder="1" applyAlignment="1">
      <alignment horizontal="center" vertical="center"/>
    </xf>
    <xf numFmtId="1" fontId="8" fillId="3" borderId="30" xfId="0" applyNumberFormat="1" applyFont="1" applyFill="1" applyBorder="1" applyAlignment="1">
      <alignment horizontal="center" vertical="center"/>
    </xf>
    <xf numFmtId="1" fontId="8" fillId="3" borderId="14" xfId="0" applyNumberFormat="1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1" fontId="8" fillId="3" borderId="32" xfId="0" applyNumberFormat="1" applyFont="1" applyFill="1" applyBorder="1" applyAlignment="1">
      <alignment horizontal="center" vertical="center"/>
    </xf>
    <xf numFmtId="1" fontId="7" fillId="2" borderId="53" xfId="0" applyNumberFormat="1" applyFont="1" applyFill="1" applyBorder="1" applyAlignment="1">
      <alignment horizontal="center" vertical="center"/>
    </xf>
    <xf numFmtId="1" fontId="7" fillId="2" borderId="43" xfId="0" applyNumberFormat="1" applyFont="1" applyFill="1" applyBorder="1" applyAlignment="1">
      <alignment vertical="center"/>
    </xf>
    <xf numFmtId="1" fontId="7" fillId="2" borderId="45" xfId="0" applyNumberFormat="1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vertical="center"/>
    </xf>
    <xf numFmtId="1" fontId="8" fillId="3" borderId="22" xfId="0" applyNumberFormat="1" applyFont="1" applyFill="1" applyBorder="1" applyAlignment="1">
      <alignment horizontal="center" vertical="center"/>
    </xf>
    <xf numFmtId="1" fontId="19" fillId="3" borderId="41" xfId="0" applyNumberFormat="1" applyFont="1" applyFill="1" applyBorder="1" applyAlignment="1">
      <alignment horizontal="center" vertical="center"/>
    </xf>
    <xf numFmtId="1" fontId="7" fillId="3" borderId="20" xfId="0" applyNumberFormat="1" applyFont="1" applyFill="1" applyBorder="1" applyAlignment="1">
      <alignment horizontal="center" vertical="center"/>
    </xf>
    <xf numFmtId="1" fontId="7" fillId="3" borderId="16" xfId="0" applyNumberFormat="1" applyFont="1" applyFill="1" applyBorder="1" applyAlignment="1">
      <alignment horizontal="center" vertical="center"/>
    </xf>
    <xf numFmtId="2" fontId="7" fillId="3" borderId="16" xfId="0" applyNumberFormat="1" applyFont="1" applyFill="1" applyBorder="1" applyAlignment="1">
      <alignment horizontal="center" vertical="center"/>
    </xf>
    <xf numFmtId="1" fontId="7" fillId="3" borderId="12" xfId="0" applyNumberFormat="1" applyFont="1" applyFill="1" applyBorder="1" applyAlignment="1">
      <alignment horizontal="center" vertical="center"/>
    </xf>
    <xf numFmtId="1" fontId="7" fillId="3" borderId="40" xfId="0" applyNumberFormat="1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7" fillId="3" borderId="34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right" vertical="center"/>
    </xf>
    <xf numFmtId="1" fontId="19" fillId="3" borderId="5" xfId="0" applyNumberFormat="1" applyFont="1" applyFill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" fontId="19" fillId="0" borderId="40" xfId="0" applyNumberFormat="1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/>
    </xf>
    <xf numFmtId="1" fontId="8" fillId="0" borderId="51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7" fillId="0" borderId="40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" fontId="8" fillId="0" borderId="52" xfId="0" applyNumberFormat="1" applyFont="1" applyFill="1" applyBorder="1" applyAlignment="1">
      <alignment horizontal="center" vertical="center"/>
    </xf>
    <xf numFmtId="1" fontId="7" fillId="4" borderId="34" xfId="0" applyNumberFormat="1" applyFont="1" applyFill="1" applyBorder="1" applyAlignment="1">
      <alignment horizontal="center" vertical="center"/>
    </xf>
    <xf numFmtId="1" fontId="9" fillId="2" borderId="47" xfId="0" applyNumberFormat="1" applyFont="1" applyFill="1" applyBorder="1" applyAlignment="1">
      <alignment horizontal="center" vertical="center"/>
    </xf>
    <xf numFmtId="1" fontId="19" fillId="3" borderId="42" xfId="0" applyNumberFormat="1" applyFont="1" applyFill="1" applyBorder="1" applyAlignment="1">
      <alignment horizontal="center" vertical="center"/>
    </xf>
    <xf numFmtId="1" fontId="19" fillId="3" borderId="15" xfId="0" applyNumberFormat="1" applyFont="1" applyFill="1" applyBorder="1" applyAlignment="1">
      <alignment horizontal="center" vertical="center"/>
    </xf>
    <xf numFmtId="1" fontId="8" fillId="3" borderId="52" xfId="0" applyNumberFormat="1" applyFont="1" applyFill="1" applyBorder="1" applyAlignment="1">
      <alignment horizontal="center" vertical="center"/>
    </xf>
    <xf numFmtId="1" fontId="20" fillId="2" borderId="43" xfId="0" applyNumberFormat="1" applyFont="1" applyFill="1" applyBorder="1" applyAlignment="1">
      <alignment horizontal="center" vertical="center"/>
    </xf>
    <xf numFmtId="1" fontId="20" fillId="2" borderId="44" xfId="0" applyNumberFormat="1" applyFont="1" applyFill="1" applyBorder="1" applyAlignment="1">
      <alignment horizontal="center" vertical="center"/>
    </xf>
    <xf numFmtId="1" fontId="9" fillId="2" borderId="55" xfId="0" applyNumberFormat="1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1" fontId="8" fillId="3" borderId="0" xfId="3" applyNumberFormat="1" applyFont="1" applyFill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7" fillId="0" borderId="8" xfId="3" applyFont="1" applyBorder="1" applyAlignment="1">
      <alignment vertical="center"/>
    </xf>
    <xf numFmtId="0" fontId="7" fillId="2" borderId="8" xfId="3" applyFont="1" applyFill="1" applyBorder="1" applyAlignment="1">
      <alignment vertical="center"/>
    </xf>
    <xf numFmtId="1" fontId="9" fillId="2" borderId="8" xfId="3" applyNumberFormat="1" applyFont="1" applyFill="1" applyBorder="1" applyAlignment="1">
      <alignment horizontal="center" vertical="center"/>
    </xf>
    <xf numFmtId="2" fontId="8" fillId="3" borderId="8" xfId="3" applyNumberFormat="1" applyFont="1" applyFill="1" applyBorder="1" applyAlignment="1">
      <alignment horizontal="center" vertical="center"/>
    </xf>
    <xf numFmtId="1" fontId="8" fillId="0" borderId="8" xfId="3" applyNumberFormat="1" applyFont="1" applyFill="1" applyBorder="1" applyAlignment="1">
      <alignment horizontal="center" vertical="center"/>
    </xf>
    <xf numFmtId="1" fontId="19" fillId="0" borderId="8" xfId="3" applyNumberFormat="1" applyFont="1" applyFill="1" applyBorder="1" applyAlignment="1">
      <alignment horizontal="center" vertical="center"/>
    </xf>
    <xf numFmtId="2" fontId="8" fillId="0" borderId="8" xfId="3" applyNumberFormat="1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right" vertical="center"/>
    </xf>
    <xf numFmtId="1" fontId="8" fillId="0" borderId="0" xfId="3" applyNumberFormat="1" applyFont="1" applyFill="1" applyBorder="1" applyAlignment="1">
      <alignment horizontal="right" vertical="center"/>
    </xf>
    <xf numFmtId="1" fontId="8" fillId="3" borderId="15" xfId="3" applyNumberFormat="1" applyFont="1" applyFill="1" applyBorder="1" applyAlignment="1">
      <alignment horizontal="center" vertical="center"/>
    </xf>
    <xf numFmtId="1" fontId="19" fillId="3" borderId="15" xfId="3" applyNumberFormat="1" applyFont="1" applyFill="1" applyBorder="1" applyAlignment="1">
      <alignment horizontal="center" vertical="center"/>
    </xf>
    <xf numFmtId="2" fontId="8" fillId="3" borderId="15" xfId="3" applyNumberFormat="1" applyFont="1" applyFill="1" applyBorder="1" applyAlignment="1">
      <alignment horizontal="center" vertical="center"/>
    </xf>
    <xf numFmtId="0" fontId="7" fillId="0" borderId="34" xfId="3" applyFont="1" applyBorder="1" applyAlignment="1">
      <alignment horizontal="center" vertical="center"/>
    </xf>
    <xf numFmtId="0" fontId="8" fillId="0" borderId="35" xfId="3" applyFont="1" applyBorder="1" applyAlignment="1">
      <alignment vertical="center"/>
    </xf>
    <xf numFmtId="0" fontId="7" fillId="0" borderId="5" xfId="3" applyFont="1" applyBorder="1" applyAlignment="1">
      <alignment horizontal="center" vertical="center"/>
    </xf>
    <xf numFmtId="0" fontId="8" fillId="0" borderId="5" xfId="3" applyFont="1" applyBorder="1" applyAlignment="1">
      <alignment vertical="center"/>
    </xf>
    <xf numFmtId="0" fontId="7" fillId="2" borderId="5" xfId="3" applyFont="1" applyFill="1" applyBorder="1" applyAlignment="1">
      <alignment vertical="center"/>
    </xf>
    <xf numFmtId="0" fontId="7" fillId="3" borderId="5" xfId="3" applyFont="1" applyFill="1" applyBorder="1" applyAlignment="1">
      <alignment horizontal="center" vertical="center"/>
    </xf>
    <xf numFmtId="1" fontId="8" fillId="3" borderId="6" xfId="3" applyNumberFormat="1" applyFont="1" applyFill="1" applyBorder="1" applyAlignment="1">
      <alignment horizontal="center" vertical="center"/>
    </xf>
    <xf numFmtId="1" fontId="8" fillId="0" borderId="6" xfId="3" applyNumberFormat="1" applyFont="1" applyFill="1" applyBorder="1" applyAlignment="1">
      <alignment horizontal="center" vertical="center"/>
    </xf>
    <xf numFmtId="0" fontId="7" fillId="3" borderId="37" xfId="3" applyFont="1" applyFill="1" applyBorder="1" applyAlignment="1">
      <alignment horizontal="center" vertical="center"/>
    </xf>
    <xf numFmtId="1" fontId="8" fillId="3" borderId="38" xfId="3" applyNumberFormat="1" applyFont="1" applyFill="1" applyBorder="1" applyAlignment="1">
      <alignment horizontal="center" vertical="center"/>
    </xf>
    <xf numFmtId="1" fontId="19" fillId="3" borderId="38" xfId="3" applyNumberFormat="1" applyFont="1" applyFill="1" applyBorder="1" applyAlignment="1">
      <alignment horizontal="center" vertical="center"/>
    </xf>
    <xf numFmtId="2" fontId="8" fillId="3" borderId="38" xfId="3" applyNumberFormat="1" applyFont="1" applyFill="1" applyBorder="1" applyAlignment="1">
      <alignment horizontal="center" vertical="center"/>
    </xf>
    <xf numFmtId="1" fontId="8" fillId="3" borderId="39" xfId="3" applyNumberFormat="1" applyFont="1" applyFill="1" applyBorder="1" applyAlignment="1">
      <alignment horizontal="center" vertical="center"/>
    </xf>
    <xf numFmtId="0" fontId="7" fillId="0" borderId="37" xfId="3" applyFont="1" applyBorder="1" applyAlignment="1">
      <alignment horizontal="center" vertical="center"/>
    </xf>
    <xf numFmtId="0" fontId="7" fillId="0" borderId="38" xfId="3" applyFont="1" applyBorder="1" applyAlignment="1">
      <alignment vertical="center"/>
    </xf>
    <xf numFmtId="1" fontId="8" fillId="0" borderId="38" xfId="3" applyNumberFormat="1" applyFont="1" applyFill="1" applyBorder="1" applyAlignment="1">
      <alignment horizontal="center" vertical="center"/>
    </xf>
    <xf numFmtId="1" fontId="8" fillId="0" borderId="39" xfId="3" applyNumberFormat="1" applyFont="1" applyFill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1" fontId="8" fillId="3" borderId="7" xfId="3" applyNumberFormat="1" applyFont="1" applyFill="1" applyBorder="1" applyAlignment="1">
      <alignment horizontal="center" vertical="center"/>
    </xf>
    <xf numFmtId="1" fontId="8" fillId="0" borderId="7" xfId="3" applyNumberFormat="1" applyFont="1" applyFill="1" applyBorder="1" applyAlignment="1">
      <alignment horizontal="center" vertical="center"/>
    </xf>
    <xf numFmtId="1" fontId="8" fillId="3" borderId="48" xfId="3" applyNumberFormat="1" applyFont="1" applyFill="1" applyBorder="1" applyAlignment="1">
      <alignment horizontal="center" vertical="center"/>
    </xf>
    <xf numFmtId="0" fontId="8" fillId="0" borderId="31" xfId="3" applyFont="1" applyBorder="1" applyAlignment="1">
      <alignment vertical="center"/>
    </xf>
    <xf numFmtId="0" fontId="8" fillId="3" borderId="10" xfId="3" applyFont="1" applyFill="1" applyBorder="1" applyAlignment="1">
      <alignment vertical="center"/>
    </xf>
    <xf numFmtId="0" fontId="8" fillId="0" borderId="10" xfId="3" applyFont="1" applyBorder="1" applyAlignment="1">
      <alignment vertical="center"/>
    </xf>
    <xf numFmtId="0" fontId="8" fillId="3" borderId="27" xfId="3" applyFont="1" applyFill="1" applyBorder="1" applyAlignment="1">
      <alignment vertical="center"/>
    </xf>
    <xf numFmtId="49" fontId="7" fillId="2" borderId="40" xfId="3" applyNumberFormat="1" applyFont="1" applyFill="1" applyBorder="1" applyAlignment="1">
      <alignment horizontal="left" vertical="center"/>
    </xf>
    <xf numFmtId="49" fontId="7" fillId="2" borderId="41" xfId="3" applyNumberFormat="1" applyFont="1" applyFill="1" applyBorder="1" applyAlignment="1">
      <alignment horizontal="left" vertical="center"/>
    </xf>
    <xf numFmtId="0" fontId="7" fillId="0" borderId="20" xfId="3" applyFont="1" applyBorder="1" applyAlignment="1">
      <alignment horizontal="center" vertical="center"/>
    </xf>
    <xf numFmtId="0" fontId="7" fillId="0" borderId="16" xfId="3" applyFont="1" applyBorder="1" applyAlignment="1">
      <alignment vertical="center"/>
    </xf>
    <xf numFmtId="0" fontId="7" fillId="0" borderId="16" xfId="3" applyFont="1" applyBorder="1" applyAlignment="1">
      <alignment horizontal="center" vertical="center"/>
    </xf>
    <xf numFmtId="0" fontId="7" fillId="3" borderId="42" xfId="3" applyFont="1" applyFill="1" applyBorder="1" applyAlignment="1">
      <alignment horizontal="center" vertical="center"/>
    </xf>
    <xf numFmtId="0" fontId="10" fillId="3" borderId="52" xfId="3" applyFont="1" applyFill="1" applyBorder="1" applyAlignment="1">
      <alignment horizontal="left" vertical="center"/>
    </xf>
    <xf numFmtId="0" fontId="8" fillId="3" borderId="11" xfId="3" applyFont="1" applyFill="1" applyBorder="1" applyAlignment="1">
      <alignment vertical="center"/>
    </xf>
    <xf numFmtId="1" fontId="8" fillId="3" borderId="30" xfId="3" applyNumberFormat="1" applyFont="1" applyFill="1" applyBorder="1" applyAlignment="1">
      <alignment horizontal="center" vertical="center"/>
    </xf>
    <xf numFmtId="1" fontId="8" fillId="3" borderId="14" xfId="3" applyNumberFormat="1" applyFont="1" applyFill="1" applyBorder="1" applyAlignment="1">
      <alignment horizontal="center" vertical="center"/>
    </xf>
    <xf numFmtId="0" fontId="7" fillId="2" borderId="33" xfId="3" applyFont="1" applyFill="1" applyBorder="1" applyAlignment="1">
      <alignment vertical="center"/>
    </xf>
    <xf numFmtId="1" fontId="7" fillId="2" borderId="53" xfId="3" applyNumberFormat="1" applyFont="1" applyFill="1" applyBorder="1" applyAlignment="1">
      <alignment horizontal="center" vertical="center"/>
    </xf>
    <xf numFmtId="1" fontId="7" fillId="2" borderId="44" xfId="3" applyNumberFormat="1" applyFont="1" applyFill="1" applyBorder="1" applyAlignment="1">
      <alignment horizontal="center" vertical="center"/>
    </xf>
    <xf numFmtId="2" fontId="7" fillId="2" borderId="44" xfId="3" applyNumberFormat="1" applyFont="1" applyFill="1" applyBorder="1" applyAlignment="1">
      <alignment horizontal="center" vertical="center"/>
    </xf>
    <xf numFmtId="1" fontId="7" fillId="2" borderId="44" xfId="3" applyNumberFormat="1" applyFont="1" applyFill="1" applyBorder="1" applyAlignment="1">
      <alignment vertical="center"/>
    </xf>
    <xf numFmtId="0" fontId="7" fillId="0" borderId="51" xfId="3" applyFont="1" applyBorder="1" applyAlignment="1">
      <alignment vertical="center"/>
    </xf>
    <xf numFmtId="1" fontId="9" fillId="2" borderId="55" xfId="3" applyNumberFormat="1" applyFont="1" applyFill="1" applyBorder="1" applyAlignment="1">
      <alignment horizontal="center" vertical="center"/>
    </xf>
    <xf numFmtId="1" fontId="8" fillId="3" borderId="52" xfId="3" applyNumberFormat="1" applyFont="1" applyFill="1" applyBorder="1" applyAlignment="1">
      <alignment horizontal="center" vertical="center"/>
    </xf>
    <xf numFmtId="1" fontId="8" fillId="3" borderId="9" xfId="3" applyNumberFormat="1" applyFont="1" applyFill="1" applyBorder="1" applyAlignment="1">
      <alignment horizontal="center" vertical="center"/>
    </xf>
    <xf numFmtId="1" fontId="8" fillId="0" borderId="9" xfId="3" applyNumberFormat="1" applyFont="1" applyFill="1" applyBorder="1" applyAlignment="1">
      <alignment horizontal="center" vertical="center"/>
    </xf>
    <xf numFmtId="1" fontId="8" fillId="3" borderId="47" xfId="3" applyNumberFormat="1" applyFont="1" applyFill="1" applyBorder="1" applyAlignment="1">
      <alignment horizontal="center" vertical="center"/>
    </xf>
    <xf numFmtId="1" fontId="8" fillId="0" borderId="47" xfId="3" applyNumberFormat="1" applyFont="1" applyFill="1" applyBorder="1" applyAlignment="1">
      <alignment horizontal="center" vertical="center"/>
    </xf>
    <xf numFmtId="0" fontId="7" fillId="0" borderId="40" xfId="3" applyFont="1" applyBorder="1" applyAlignment="1">
      <alignment horizontal="center" vertical="center"/>
    </xf>
    <xf numFmtId="0" fontId="9" fillId="0" borderId="12" xfId="3" applyFont="1" applyBorder="1" applyAlignment="1">
      <alignment horizontal="right" vertical="center"/>
    </xf>
    <xf numFmtId="1" fontId="7" fillId="2" borderId="43" xfId="3" applyNumberFormat="1" applyFont="1" applyFill="1" applyBorder="1" applyAlignment="1">
      <alignment horizontal="center" vertical="center"/>
    </xf>
    <xf numFmtId="1" fontId="7" fillId="2" borderId="45" xfId="3" applyNumberFormat="1" applyFont="1" applyFill="1" applyBorder="1" applyAlignment="1">
      <alignment horizontal="center" vertical="center"/>
    </xf>
    <xf numFmtId="1" fontId="8" fillId="3" borderId="42" xfId="3" applyNumberFormat="1" applyFont="1" applyFill="1" applyBorder="1" applyAlignment="1">
      <alignment horizontal="center" vertical="center"/>
    </xf>
    <xf numFmtId="1" fontId="8" fillId="3" borderId="5" xfId="3" applyNumberFormat="1" applyFont="1" applyFill="1" applyBorder="1" applyAlignment="1">
      <alignment horizontal="center" vertical="center"/>
    </xf>
    <xf numFmtId="1" fontId="8" fillId="0" borderId="5" xfId="3" applyNumberFormat="1" applyFont="1" applyFill="1" applyBorder="1" applyAlignment="1">
      <alignment horizontal="center" vertical="center"/>
    </xf>
    <xf numFmtId="1" fontId="8" fillId="3" borderId="37" xfId="3" applyNumberFormat="1" applyFont="1" applyFill="1" applyBorder="1" applyAlignment="1">
      <alignment horizontal="center" vertical="center"/>
    </xf>
    <xf numFmtId="1" fontId="8" fillId="0" borderId="37" xfId="3" applyNumberFormat="1" applyFont="1" applyFill="1" applyBorder="1" applyAlignment="1">
      <alignment horizontal="center" vertical="center"/>
    </xf>
    <xf numFmtId="0" fontId="8" fillId="0" borderId="46" xfId="3" applyFont="1" applyBorder="1" applyAlignment="1">
      <alignment vertical="center"/>
    </xf>
    <xf numFmtId="0" fontId="9" fillId="0" borderId="51" xfId="3" applyFont="1" applyBorder="1" applyAlignment="1">
      <alignment horizontal="right" vertical="center"/>
    </xf>
    <xf numFmtId="1" fontId="7" fillId="2" borderId="55" xfId="3" applyNumberFormat="1" applyFont="1" applyFill="1" applyBorder="1" applyAlignment="1">
      <alignment horizontal="center" vertical="center"/>
    </xf>
    <xf numFmtId="1" fontId="7" fillId="2" borderId="9" xfId="3" applyNumberFormat="1" applyFont="1" applyFill="1" applyBorder="1" applyAlignment="1">
      <alignment horizontal="center" vertical="center"/>
    </xf>
    <xf numFmtId="0" fontId="8" fillId="0" borderId="26" xfId="3" applyFont="1" applyBorder="1" applyAlignment="1">
      <alignment vertical="center"/>
    </xf>
    <xf numFmtId="0" fontId="7" fillId="0" borderId="10" xfId="3" applyFont="1" applyBorder="1" applyAlignment="1">
      <alignment horizontal="center" vertical="center"/>
    </xf>
    <xf numFmtId="0" fontId="8" fillId="0" borderId="41" xfId="3" applyFont="1" applyBorder="1" applyAlignment="1">
      <alignment horizontal="center" vertical="center"/>
    </xf>
    <xf numFmtId="1" fontId="8" fillId="3" borderId="10" xfId="3" applyNumberFormat="1" applyFont="1" applyFill="1" applyBorder="1" applyAlignment="1">
      <alignment horizontal="center" vertical="center"/>
    </xf>
    <xf numFmtId="1" fontId="8" fillId="3" borderId="27" xfId="3" applyNumberFormat="1" applyFont="1" applyFill="1" applyBorder="1" applyAlignment="1">
      <alignment horizontal="center" vertical="center"/>
    </xf>
    <xf numFmtId="0" fontId="7" fillId="3" borderId="23" xfId="3" applyFont="1" applyFill="1" applyBorder="1" applyAlignment="1">
      <alignment horizontal="center" vertical="center"/>
    </xf>
    <xf numFmtId="0" fontId="8" fillId="3" borderId="13" xfId="3" applyFont="1" applyFill="1" applyBorder="1" applyAlignment="1">
      <alignment vertical="center"/>
    </xf>
    <xf numFmtId="1" fontId="8" fillId="3" borderId="24" xfId="3" applyNumberFormat="1" applyFont="1" applyFill="1" applyBorder="1" applyAlignment="1">
      <alignment horizontal="center" vertical="center"/>
    </xf>
    <xf numFmtId="1" fontId="19" fillId="3" borderId="31" xfId="3" applyNumberFormat="1" applyFont="1" applyFill="1" applyBorder="1" applyAlignment="1">
      <alignment horizontal="center" vertical="center"/>
    </xf>
    <xf numFmtId="1" fontId="8" fillId="3" borderId="50" xfId="3" applyNumberFormat="1" applyFont="1" applyFill="1" applyBorder="1" applyAlignment="1">
      <alignment horizontal="center" vertical="center"/>
    </xf>
    <xf numFmtId="1" fontId="8" fillId="3" borderId="23" xfId="3" applyNumberFormat="1" applyFont="1" applyFill="1" applyBorder="1" applyAlignment="1">
      <alignment horizontal="center" vertical="center"/>
    </xf>
    <xf numFmtId="1" fontId="8" fillId="3" borderId="31" xfId="3" applyNumberFormat="1" applyFont="1" applyFill="1" applyBorder="1" applyAlignment="1">
      <alignment horizontal="center" vertical="center"/>
    </xf>
    <xf numFmtId="2" fontId="8" fillId="3" borderId="31" xfId="3" applyNumberFormat="1" applyFont="1" applyFill="1" applyBorder="1" applyAlignment="1">
      <alignment horizontal="center" vertical="center"/>
    </xf>
    <xf numFmtId="1" fontId="8" fillId="3" borderId="25" xfId="3" applyNumberFormat="1" applyFont="1" applyFill="1" applyBorder="1" applyAlignment="1">
      <alignment horizontal="center" vertical="center"/>
    </xf>
    <xf numFmtId="1" fontId="11" fillId="3" borderId="25" xfId="3" applyNumberFormat="1" applyFont="1" applyFill="1" applyBorder="1" applyAlignment="1">
      <alignment horizontal="center" vertical="center"/>
    </xf>
    <xf numFmtId="0" fontId="7" fillId="0" borderId="42" xfId="3" applyFont="1" applyBorder="1" applyAlignment="1">
      <alignment horizontal="center" vertical="center"/>
    </xf>
    <xf numFmtId="0" fontId="7" fillId="0" borderId="15" xfId="3" applyFont="1" applyBorder="1" applyAlignment="1">
      <alignment vertical="center"/>
    </xf>
    <xf numFmtId="1" fontId="8" fillId="0" borderId="15" xfId="3" applyNumberFormat="1" applyFont="1" applyFill="1" applyBorder="1" applyAlignment="1">
      <alignment horizontal="center" vertical="center"/>
    </xf>
    <xf numFmtId="1" fontId="8" fillId="0" borderId="52" xfId="3" applyNumberFormat="1" applyFont="1" applyFill="1" applyBorder="1" applyAlignment="1">
      <alignment horizontal="center" vertical="center"/>
    </xf>
    <xf numFmtId="1" fontId="8" fillId="0" borderId="14" xfId="3" applyNumberFormat="1" applyFont="1" applyFill="1" applyBorder="1" applyAlignment="1">
      <alignment horizontal="center" vertical="center"/>
    </xf>
    <xf numFmtId="49" fontId="7" fillId="2" borderId="34" xfId="3" applyNumberFormat="1" applyFont="1" applyFill="1" applyBorder="1" applyAlignment="1">
      <alignment horizontal="left" vertical="center"/>
    </xf>
    <xf numFmtId="49" fontId="7" fillId="2" borderId="35" xfId="3" applyNumberFormat="1" applyFont="1" applyFill="1" applyBorder="1" applyAlignment="1">
      <alignment horizontal="left" vertical="center"/>
    </xf>
    <xf numFmtId="1" fontId="7" fillId="4" borderId="35" xfId="3" applyNumberFormat="1" applyFont="1" applyFill="1" applyBorder="1" applyAlignment="1">
      <alignment horizontal="center" vertical="center"/>
    </xf>
    <xf numFmtId="1" fontId="9" fillId="2" borderId="35" xfId="3" applyNumberFormat="1" applyFont="1" applyFill="1" applyBorder="1" applyAlignment="1">
      <alignment horizontal="center" vertical="center"/>
    </xf>
    <xf numFmtId="1" fontId="9" fillId="2" borderId="46" xfId="3" applyNumberFormat="1" applyFont="1" applyFill="1" applyBorder="1" applyAlignment="1">
      <alignment horizontal="center" vertical="center"/>
    </xf>
    <xf numFmtId="1" fontId="7" fillId="2" borderId="35" xfId="3" applyNumberFormat="1" applyFont="1" applyFill="1" applyBorder="1" applyAlignment="1">
      <alignment horizontal="center" vertical="center"/>
    </xf>
    <xf numFmtId="1" fontId="9" fillId="2" borderId="36" xfId="3" applyNumberFormat="1" applyFont="1" applyFill="1" applyBorder="1" applyAlignment="1">
      <alignment horizontal="center" vertical="center"/>
    </xf>
    <xf numFmtId="1" fontId="7" fillId="2" borderId="38" xfId="3" applyNumberFormat="1" applyFont="1" applyFill="1" applyBorder="1" applyAlignment="1">
      <alignment horizontal="center" vertical="center"/>
    </xf>
    <xf numFmtId="1" fontId="9" fillId="2" borderId="38" xfId="3" applyNumberFormat="1" applyFont="1" applyFill="1" applyBorder="1" applyAlignment="1">
      <alignment horizontal="center" vertical="center"/>
    </xf>
    <xf numFmtId="1" fontId="9" fillId="2" borderId="47" xfId="3" applyNumberFormat="1" applyFont="1" applyFill="1" applyBorder="1" applyAlignment="1">
      <alignment horizontal="center" vertical="center"/>
    </xf>
    <xf numFmtId="1" fontId="7" fillId="2" borderId="37" xfId="3" applyNumberFormat="1" applyFont="1" applyFill="1" applyBorder="1" applyAlignment="1">
      <alignment horizontal="center" vertical="center"/>
    </xf>
    <xf numFmtId="1" fontId="9" fillId="2" borderId="39" xfId="3" applyNumberFormat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0" fontId="11" fillId="0" borderId="39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7" fillId="2" borderId="34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9" fillId="0" borderId="36" xfId="1" applyFont="1" applyFill="1" applyBorder="1" applyAlignment="1">
      <alignment horizontal="right"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49" xfId="1" applyFont="1" applyFill="1" applyBorder="1" applyAlignment="1">
      <alignment horizontal="center" vertical="center"/>
    </xf>
    <xf numFmtId="0" fontId="7" fillId="2" borderId="36" xfId="1" applyFont="1" applyFill="1" applyBorder="1" applyAlignment="1">
      <alignment horizontal="center" vertical="center" wrapText="1"/>
    </xf>
    <xf numFmtId="0" fontId="22" fillId="0" borderId="6" xfId="1" applyFont="1" applyFill="1" applyBorder="1" applyAlignment="1" applyProtection="1">
      <alignment vertical="center"/>
      <protection locked="0"/>
    </xf>
    <xf numFmtId="0" fontId="31" fillId="0" borderId="6" xfId="0" applyFont="1" applyBorder="1"/>
    <xf numFmtId="0" fontId="9" fillId="0" borderId="46" xfId="1" applyFont="1" applyFill="1" applyBorder="1" applyAlignment="1">
      <alignment horizontal="right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47" xfId="1" applyFont="1" applyFill="1" applyBorder="1" applyAlignment="1">
      <alignment horizontal="center" vertical="center"/>
    </xf>
    <xf numFmtId="0" fontId="18" fillId="0" borderId="34" xfId="1" applyFont="1" applyFill="1" applyBorder="1" applyAlignment="1">
      <alignment horizontal="center" vertical="center"/>
    </xf>
    <xf numFmtId="0" fontId="17" fillId="2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 applyProtection="1">
      <alignment horizontal="center" vertical="center"/>
      <protection locked="0"/>
    </xf>
    <xf numFmtId="49" fontId="3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7" fillId="2" borderId="35" xfId="1" applyNumberFormat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1" fontId="4" fillId="0" borderId="0" xfId="1" applyNumberFormat="1" applyFont="1" applyBorder="1" applyAlignment="1">
      <alignment horizontal="center" vertical="center"/>
    </xf>
    <xf numFmtId="49" fontId="10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8" fillId="0" borderId="48" xfId="1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vertical="center"/>
    </xf>
    <xf numFmtId="0" fontId="22" fillId="0" borderId="5" xfId="1" applyFont="1" applyFill="1" applyBorder="1" applyAlignment="1">
      <alignment horizontal="center" vertical="center"/>
    </xf>
    <xf numFmtId="0" fontId="22" fillId="0" borderId="6" xfId="1" applyFont="1" applyFill="1" applyBorder="1" applyAlignment="1">
      <alignment horizontal="center" vertical="center"/>
    </xf>
    <xf numFmtId="0" fontId="22" fillId="0" borderId="37" xfId="1" applyFont="1" applyFill="1" applyBorder="1" applyAlignment="1">
      <alignment horizontal="center" vertical="center"/>
    </xf>
    <xf numFmtId="0" fontId="22" fillId="0" borderId="39" xfId="1" applyFont="1" applyFill="1" applyBorder="1" applyAlignment="1">
      <alignment horizontal="center" vertical="center"/>
    </xf>
    <xf numFmtId="0" fontId="21" fillId="0" borderId="38" xfId="1" applyFont="1" applyFill="1" applyBorder="1" applyAlignment="1">
      <alignment horizontal="center" vertical="center"/>
    </xf>
    <xf numFmtId="0" fontId="31" fillId="0" borderId="39" xfId="0" applyFont="1" applyBorder="1"/>
    <xf numFmtId="0" fontId="10" fillId="0" borderId="37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" fontId="8" fillId="0" borderId="42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horizontal="center" vertical="center"/>
    </xf>
    <xf numFmtId="1" fontId="7" fillId="3" borderId="7" xfId="0" applyNumberFormat="1" applyFont="1" applyFill="1" applyBorder="1" applyAlignment="1">
      <alignment horizontal="center" vertical="center"/>
    </xf>
    <xf numFmtId="1" fontId="7" fillId="3" borderId="8" xfId="0" applyNumberFormat="1" applyFont="1" applyFill="1" applyBorder="1" applyAlignment="1">
      <alignment horizontal="center" vertical="center"/>
    </xf>
    <xf numFmtId="1" fontId="9" fillId="3" borderId="6" xfId="0" applyNumberFormat="1" applyFont="1" applyFill="1" applyBorder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1" fontId="9" fillId="3" borderId="16" xfId="0" applyNumberFormat="1" applyFont="1" applyFill="1" applyBorder="1" applyAlignment="1">
      <alignment horizontal="center" vertical="center"/>
    </xf>
    <xf numFmtId="1" fontId="9" fillId="3" borderId="51" xfId="0" applyNumberFormat="1" applyFont="1" applyFill="1" applyBorder="1" applyAlignment="1">
      <alignment horizontal="center" vertical="center"/>
    </xf>
    <xf numFmtId="1" fontId="7" fillId="3" borderId="16" xfId="3" applyNumberFormat="1" applyFont="1" applyFill="1" applyBorder="1" applyAlignment="1">
      <alignment horizontal="center" vertical="center"/>
    </xf>
    <xf numFmtId="1" fontId="9" fillId="3" borderId="16" xfId="3" applyNumberFormat="1" applyFont="1" applyFill="1" applyBorder="1" applyAlignment="1">
      <alignment horizontal="center" vertical="center"/>
    </xf>
    <xf numFmtId="1" fontId="9" fillId="3" borderId="51" xfId="3" applyNumberFormat="1" applyFont="1" applyFill="1" applyBorder="1" applyAlignment="1">
      <alignment horizontal="center" vertical="center"/>
    </xf>
    <xf numFmtId="1" fontId="7" fillId="3" borderId="40" xfId="3" applyNumberFormat="1" applyFont="1" applyFill="1" applyBorder="1" applyAlignment="1">
      <alignment horizontal="center" vertical="center"/>
    </xf>
    <xf numFmtId="1" fontId="9" fillId="3" borderId="12" xfId="3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" fontId="8" fillId="3" borderId="40" xfId="3" applyNumberFormat="1" applyFont="1" applyFill="1" applyBorder="1" applyAlignment="1">
      <alignment horizontal="center" vertical="center"/>
    </xf>
    <xf numFmtId="1" fontId="8" fillId="3" borderId="16" xfId="3" applyNumberFormat="1" applyFont="1" applyFill="1" applyBorder="1" applyAlignment="1">
      <alignment horizontal="center" vertical="center"/>
    </xf>
    <xf numFmtId="1" fontId="11" fillId="3" borderId="12" xfId="3" applyNumberFormat="1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1" fontId="8" fillId="3" borderId="20" xfId="0" applyNumberFormat="1" applyFont="1" applyFill="1" applyBorder="1" applyAlignment="1">
      <alignment horizontal="center" vertical="center"/>
    </xf>
    <xf numFmtId="1" fontId="7" fillId="4" borderId="5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8" fillId="3" borderId="12" xfId="0" applyNumberFormat="1" applyFont="1" applyFill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1" fontId="8" fillId="0" borderId="42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" fillId="0" borderId="18" xfId="3" applyFont="1" applyBorder="1" applyAlignment="1">
      <alignment horizontal="left" vertical="center"/>
    </xf>
    <xf numFmtId="0" fontId="3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center" vertical="center"/>
    </xf>
    <xf numFmtId="0" fontId="7" fillId="0" borderId="49" xfId="3" applyFont="1" applyBorder="1" applyAlignment="1">
      <alignment horizontal="center" vertical="center"/>
    </xf>
    <xf numFmtId="49" fontId="7" fillId="2" borderId="61" xfId="3" applyNumberFormat="1" applyFont="1" applyFill="1" applyBorder="1" applyAlignment="1">
      <alignment horizontal="left" vertical="center"/>
    </xf>
    <xf numFmtId="49" fontId="7" fillId="2" borderId="49" xfId="3" applyNumberFormat="1" applyFont="1" applyFill="1" applyBorder="1" applyAlignment="1">
      <alignment horizontal="left" vertical="center"/>
    </xf>
    <xf numFmtId="0" fontId="7" fillId="2" borderId="7" xfId="3" applyFont="1" applyFill="1" applyBorder="1" applyAlignment="1">
      <alignment vertical="center"/>
    </xf>
    <xf numFmtId="0" fontId="7" fillId="0" borderId="30" xfId="3" applyFont="1" applyBorder="1" applyAlignment="1">
      <alignment horizontal="center" vertical="center"/>
    </xf>
    <xf numFmtId="0" fontId="7" fillId="0" borderId="48" xfId="3" applyFont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8" fillId="3" borderId="52" xfId="3" applyFont="1" applyFill="1" applyBorder="1" applyAlignment="1">
      <alignment horizontal="left" vertical="center"/>
    </xf>
    <xf numFmtId="0" fontId="8" fillId="0" borderId="0" xfId="3" applyFont="1" applyBorder="1" applyAlignment="1">
      <alignment vertical="center"/>
    </xf>
    <xf numFmtId="0" fontId="7" fillId="3" borderId="0" xfId="3" applyFont="1" applyFill="1" applyBorder="1" applyAlignment="1">
      <alignment vertical="center"/>
    </xf>
    <xf numFmtId="1" fontId="8" fillId="3" borderId="65" xfId="3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52" xfId="3" applyFont="1" applyFill="1" applyBorder="1" applyAlignment="1">
      <alignment horizontal="left" vertical="center"/>
    </xf>
    <xf numFmtId="1" fontId="11" fillId="0" borderId="5" xfId="0" applyNumberFormat="1" applyFont="1" applyFill="1" applyBorder="1" applyAlignment="1">
      <alignment horizontal="center" vertical="center"/>
    </xf>
    <xf numFmtId="1" fontId="11" fillId="0" borderId="8" xfId="0" applyNumberFormat="1" applyFont="1" applyFill="1" applyBorder="1" applyAlignment="1">
      <alignment horizontal="center" vertical="center"/>
    </xf>
    <xf numFmtId="0" fontId="8" fillId="0" borderId="52" xfId="3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" fontId="7" fillId="2" borderId="35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7" fillId="2" borderId="37" xfId="0" applyNumberFormat="1" applyFont="1" applyFill="1" applyBorder="1" applyAlignment="1">
      <alignment horizontal="left" vertical="center"/>
    </xf>
    <xf numFmtId="49" fontId="7" fillId="2" borderId="38" xfId="0" applyNumberFormat="1" applyFont="1" applyFill="1" applyBorder="1" applyAlignment="1">
      <alignment horizontal="left" vertical="center"/>
    </xf>
    <xf numFmtId="49" fontId="7" fillId="2" borderId="39" xfId="0" applyNumberFormat="1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7" fillId="2" borderId="43" xfId="0" applyNumberFormat="1" applyFont="1" applyFill="1" applyBorder="1" applyAlignment="1">
      <alignment horizontal="left" vertical="center"/>
    </xf>
    <xf numFmtId="49" fontId="7" fillId="2" borderId="44" xfId="0" applyNumberFormat="1" applyFont="1" applyFill="1" applyBorder="1" applyAlignment="1">
      <alignment horizontal="left" vertical="center"/>
    </xf>
    <xf numFmtId="49" fontId="7" fillId="2" borderId="45" xfId="0" applyNumberFormat="1" applyFont="1" applyFill="1" applyBorder="1" applyAlignment="1">
      <alignment horizontal="left" vertical="center"/>
    </xf>
    <xf numFmtId="49" fontId="7" fillId="4" borderId="43" xfId="0" applyNumberFormat="1" applyFont="1" applyFill="1" applyBorder="1" applyAlignment="1">
      <alignment horizontal="left" vertical="center"/>
    </xf>
    <xf numFmtId="49" fontId="7" fillId="4" borderId="44" xfId="0" applyNumberFormat="1" applyFont="1" applyFill="1" applyBorder="1" applyAlignment="1">
      <alignment horizontal="left" vertical="center"/>
    </xf>
    <xf numFmtId="49" fontId="7" fillId="4" borderId="45" xfId="0" applyNumberFormat="1" applyFont="1" applyFill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49" fontId="7" fillId="0" borderId="35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7" fillId="2" borderId="49" xfId="0" applyNumberFormat="1" applyFont="1" applyFill="1" applyBorder="1" applyAlignment="1">
      <alignment horizontal="center" vertical="center"/>
    </xf>
    <xf numFmtId="0" fontId="8" fillId="3" borderId="64" xfId="0" applyFont="1" applyFill="1" applyBorder="1" applyAlignment="1">
      <alignment vertical="center"/>
    </xf>
    <xf numFmtId="0" fontId="8" fillId="3" borderId="60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left" vertical="center"/>
    </xf>
    <xf numFmtId="0" fontId="7" fillId="0" borderId="63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70" xfId="0" applyFont="1" applyFill="1" applyBorder="1" applyAlignment="1">
      <alignment horizontal="left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69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2" borderId="68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2" borderId="64" xfId="0" applyFont="1" applyFill="1" applyBorder="1" applyAlignment="1">
      <alignment vertical="center"/>
    </xf>
    <xf numFmtId="0" fontId="7" fillId="2" borderId="60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1" fontId="8" fillId="0" borderId="64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right" vertical="center"/>
    </xf>
    <xf numFmtId="0" fontId="7" fillId="2" borderId="60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1" fontId="7" fillId="2" borderId="64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9" fontId="7" fillId="2" borderId="34" xfId="0" applyNumberFormat="1" applyFont="1" applyFill="1" applyBorder="1" applyAlignment="1">
      <alignment horizontal="left" vertical="center"/>
    </xf>
    <xf numFmtId="49" fontId="7" fillId="2" borderId="49" xfId="0" applyNumberFormat="1" applyFont="1" applyFill="1" applyBorder="1" applyAlignment="1">
      <alignment horizontal="left" vertical="center"/>
    </xf>
    <xf numFmtId="49" fontId="7" fillId="2" borderId="36" xfId="0" applyNumberFormat="1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1" fontId="7" fillId="2" borderId="5" xfId="0" applyNumberFormat="1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2" borderId="37" xfId="0" applyFont="1" applyFill="1" applyBorder="1" applyAlignment="1">
      <alignment horizontal="right" vertical="center"/>
    </xf>
    <xf numFmtId="0" fontId="7" fillId="2" borderId="48" xfId="0" applyFont="1" applyFill="1" applyBorder="1" applyAlignment="1">
      <alignment horizontal="right" vertical="center"/>
    </xf>
    <xf numFmtId="0" fontId="7" fillId="2" borderId="39" xfId="0" applyFont="1" applyFill="1" applyBorder="1" applyAlignment="1">
      <alignment horizontal="right" vertical="center"/>
    </xf>
    <xf numFmtId="1" fontId="7" fillId="2" borderId="34" xfId="0" applyNumberFormat="1" applyFont="1" applyFill="1" applyBorder="1" applyAlignment="1">
      <alignment horizontal="center" vertical="center"/>
    </xf>
    <xf numFmtId="1" fontId="7" fillId="2" borderId="35" xfId="0" applyNumberFormat="1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vertical="center"/>
    </xf>
    <xf numFmtId="0" fontId="7" fillId="4" borderId="53" xfId="0" applyFont="1" applyFill="1" applyBorder="1" applyAlignment="1">
      <alignment vertical="center"/>
    </xf>
    <xf numFmtId="0" fontId="7" fillId="4" borderId="45" xfId="0" applyFont="1" applyFill="1" applyBorder="1" applyAlignment="1">
      <alignment vertical="center"/>
    </xf>
    <xf numFmtId="49" fontId="7" fillId="2" borderId="53" xfId="0" applyNumberFormat="1" applyFont="1" applyFill="1" applyBorder="1" applyAlignment="1">
      <alignment horizontal="left" vertical="center"/>
    </xf>
    <xf numFmtId="0" fontId="7" fillId="2" borderId="43" xfId="0" applyFont="1" applyFill="1" applyBorder="1" applyAlignment="1">
      <alignment vertical="center"/>
    </xf>
    <xf numFmtId="0" fontId="7" fillId="2" borderId="53" xfId="0" applyFont="1" applyFill="1" applyBorder="1" applyAlignment="1">
      <alignment vertical="center"/>
    </xf>
    <xf numFmtId="0" fontId="7" fillId="2" borderId="45" xfId="0" applyFont="1" applyFill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" fontId="8" fillId="0" borderId="42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49" fontId="7" fillId="0" borderId="12" xfId="3" applyNumberFormat="1" applyFont="1" applyBorder="1" applyAlignment="1">
      <alignment horizontal="center" vertical="center"/>
    </xf>
    <xf numFmtId="49" fontId="7" fillId="0" borderId="14" xfId="3" applyNumberFormat="1" applyFont="1" applyBorder="1" applyAlignment="1">
      <alignment horizontal="center" vertical="center"/>
    </xf>
    <xf numFmtId="1" fontId="8" fillId="0" borderId="42" xfId="3" applyNumberFormat="1" applyFont="1" applyFill="1" applyBorder="1" applyAlignment="1">
      <alignment horizontal="center" vertical="center"/>
    </xf>
    <xf numFmtId="1" fontId="8" fillId="0" borderId="15" xfId="3" applyNumberFormat="1" applyFont="1" applyFill="1" applyBorder="1" applyAlignment="1">
      <alignment horizontal="center" vertical="center"/>
    </xf>
    <xf numFmtId="0" fontId="7" fillId="2" borderId="37" xfId="3" applyFont="1" applyFill="1" applyBorder="1" applyAlignment="1">
      <alignment horizontal="right" vertical="center"/>
    </xf>
    <xf numFmtId="0" fontId="7" fillId="2" borderId="48" xfId="3" applyFont="1" applyFill="1" applyBorder="1" applyAlignment="1">
      <alignment horizontal="right" vertical="center"/>
    </xf>
    <xf numFmtId="0" fontId="7" fillId="2" borderId="38" xfId="3" applyFont="1" applyFill="1" applyBorder="1" applyAlignment="1">
      <alignment horizontal="right" vertical="center"/>
    </xf>
    <xf numFmtId="0" fontId="7" fillId="2" borderId="63" xfId="3" applyFont="1" applyFill="1" applyBorder="1" applyAlignment="1">
      <alignment horizontal="left" vertical="center"/>
    </xf>
    <xf numFmtId="0" fontId="7" fillId="2" borderId="62" xfId="3" applyFont="1" applyFill="1" applyBorder="1" applyAlignment="1">
      <alignment horizontal="left" vertical="center"/>
    </xf>
    <xf numFmtId="0" fontId="7" fillId="2" borderId="56" xfId="3" applyFont="1" applyFill="1" applyBorder="1" applyAlignment="1">
      <alignment horizontal="left" vertical="center"/>
    </xf>
    <xf numFmtId="0" fontId="7" fillId="2" borderId="64" xfId="3" applyFont="1" applyFill="1" applyBorder="1" applyAlignment="1">
      <alignment horizontal="left" vertical="center"/>
    </xf>
    <xf numFmtId="0" fontId="7" fillId="2" borderId="60" xfId="3" applyFont="1" applyFill="1" applyBorder="1" applyAlignment="1">
      <alignment horizontal="left" vertical="center"/>
    </xf>
    <xf numFmtId="0" fontId="7" fillId="2" borderId="4" xfId="3" applyFont="1" applyFill="1" applyBorder="1" applyAlignment="1">
      <alignment horizontal="left" vertical="center"/>
    </xf>
    <xf numFmtId="0" fontId="7" fillId="0" borderId="1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47" xfId="3" applyFont="1" applyBorder="1" applyAlignment="1">
      <alignment horizontal="center" vertical="center"/>
    </xf>
    <xf numFmtId="0" fontId="7" fillId="0" borderId="28" xfId="3" applyFont="1" applyBorder="1" applyAlignment="1">
      <alignment horizontal="center" vertical="center"/>
    </xf>
    <xf numFmtId="0" fontId="7" fillId="0" borderId="29" xfId="3" applyFont="1" applyBorder="1" applyAlignment="1">
      <alignment horizontal="center" vertical="center"/>
    </xf>
    <xf numFmtId="0" fontId="32" fillId="0" borderId="0" xfId="3" applyFont="1" applyBorder="1" applyAlignment="1">
      <alignment horizontal="center" vertical="center"/>
    </xf>
    <xf numFmtId="1" fontId="7" fillId="2" borderId="5" xfId="3" applyNumberFormat="1" applyFont="1" applyFill="1" applyBorder="1" applyAlignment="1">
      <alignment horizontal="center" vertical="center"/>
    </xf>
    <xf numFmtId="1" fontId="7" fillId="2" borderId="8" xfId="3" applyNumberFormat="1" applyFont="1" applyFill="1" applyBorder="1" applyAlignment="1">
      <alignment horizontal="center" vertical="center"/>
    </xf>
    <xf numFmtId="1" fontId="7" fillId="2" borderId="34" xfId="3" applyNumberFormat="1" applyFont="1" applyFill="1" applyBorder="1" applyAlignment="1">
      <alignment horizontal="center" vertical="center"/>
    </xf>
    <xf numFmtId="1" fontId="7" fillId="2" borderId="35" xfId="3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 wrapText="1"/>
    </xf>
    <xf numFmtId="0" fontId="7" fillId="0" borderId="39" xfId="1" applyFont="1" applyFill="1" applyBorder="1" applyAlignment="1">
      <alignment vertical="center" wrapText="1"/>
    </xf>
    <xf numFmtId="0" fontId="9" fillId="0" borderId="36" xfId="1" applyFont="1" applyFill="1" applyBorder="1" applyAlignment="1">
      <alignment horizontal="center" vertical="center"/>
    </xf>
    <xf numFmtId="0" fontId="9" fillId="0" borderId="39" xfId="1" applyFont="1" applyFill="1" applyBorder="1" applyAlignment="1">
      <alignment horizontal="center" vertical="center"/>
    </xf>
    <xf numFmtId="1" fontId="4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7" fillId="0" borderId="43" xfId="1" applyFont="1" applyFill="1" applyBorder="1" applyAlignment="1">
      <alignment horizontal="center"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7" fillId="0" borderId="34" xfId="1" applyFont="1" applyFill="1" applyBorder="1" applyAlignment="1">
      <alignment horizontal="center" vertical="center"/>
    </xf>
    <xf numFmtId="0" fontId="8" fillId="0" borderId="37" xfId="1" applyFont="1" applyFill="1" applyBorder="1"/>
    <xf numFmtId="49" fontId="7" fillId="0" borderId="35" xfId="1" applyNumberFormat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18" fillId="0" borderId="34" xfId="1" applyFont="1" applyFill="1" applyBorder="1" applyAlignment="1">
      <alignment horizontal="center" vertical="center"/>
    </xf>
    <xf numFmtId="0" fontId="18" fillId="0" borderId="37" xfId="1" applyFont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left" vertical="center"/>
    </xf>
    <xf numFmtId="49" fontId="7" fillId="2" borderId="8" xfId="1" applyNumberFormat="1" applyFont="1" applyFill="1" applyBorder="1" applyAlignment="1">
      <alignment horizontal="left" vertical="center"/>
    </xf>
    <xf numFmtId="49" fontId="7" fillId="2" borderId="6" xfId="1" applyNumberFormat="1" applyFont="1" applyFill="1" applyBorder="1" applyAlignment="1">
      <alignment horizontal="left" vertical="center"/>
    </xf>
    <xf numFmtId="0" fontId="7" fillId="0" borderId="24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50" xfId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left" vertical="center"/>
    </xf>
    <xf numFmtId="0" fontId="8" fillId="0" borderId="0" xfId="1" applyFont="1" applyBorder="1"/>
    <xf numFmtId="49" fontId="7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7" fillId="0" borderId="55" xfId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</cellXfs>
  <cellStyles count="6">
    <cellStyle name="Normál" xfId="0" builtinId="0"/>
    <cellStyle name="Normál 2" xfId="2" xr:uid="{00000000-0005-0000-0000-000001000000}"/>
    <cellStyle name="Normál 2 2" xfId="4" xr:uid="{00000000-0005-0000-0000-000002000000}"/>
    <cellStyle name="Normál 3" xfId="3" xr:uid="{00000000-0005-0000-0000-000003000000}"/>
    <cellStyle name="Normál_RKK_KIP_N_BSc3_080219_V1" xfId="1" xr:uid="{00000000-0005-0000-0000-000004000000}"/>
    <cellStyle name="Százalék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1"/>
  <sheetViews>
    <sheetView showGridLines="0" tabSelected="1" view="pageBreakPreview" zoomScale="60" zoomScaleNormal="80" zoomScalePageLayoutView="80" workbookViewId="0">
      <selection activeCell="G51" sqref="G51"/>
    </sheetView>
  </sheetViews>
  <sheetFormatPr defaultColWidth="9.140625" defaultRowHeight="12.75" x14ac:dyDescent="0.2"/>
  <cols>
    <col min="1" max="1" width="5.42578125" style="5" customWidth="1"/>
    <col min="2" max="2" width="19.140625" style="6" customWidth="1"/>
    <col min="3" max="3" width="69.42578125" style="7" bestFit="1" customWidth="1"/>
    <col min="4" max="4" width="6" style="8" customWidth="1"/>
    <col min="5" max="6" width="8.140625" style="8" customWidth="1"/>
    <col min="7" max="8" width="4.42578125" style="8" bestFit="1" customWidth="1"/>
    <col min="9" max="9" width="3.42578125" style="8" customWidth="1"/>
    <col min="10" max="10" width="4.7109375" style="8" customWidth="1"/>
    <col min="11" max="13" width="3.42578125" style="8" customWidth="1"/>
    <col min="14" max="14" width="4.7109375" style="8" customWidth="1"/>
    <col min="15" max="17" width="3.42578125" style="8" customWidth="1"/>
    <col min="18" max="18" width="4.85546875" style="8" bestFit="1" customWidth="1"/>
    <col min="19" max="21" width="3.42578125" style="8" customWidth="1"/>
    <col min="22" max="22" width="4.7109375" style="8" customWidth="1"/>
    <col min="23" max="23" width="21.7109375" style="8" customWidth="1"/>
    <col min="24" max="24" width="9.140625" style="8"/>
    <col min="25" max="25" width="27" style="8" customWidth="1"/>
    <col min="26" max="16384" width="9.140625" style="8"/>
  </cols>
  <sheetData>
    <row r="1" spans="1:28" s="4" customFormat="1" ht="18" x14ac:dyDescent="0.2">
      <c r="A1" s="1" t="s">
        <v>98</v>
      </c>
      <c r="B1" s="2"/>
      <c r="C1" s="3"/>
      <c r="K1" s="32" t="s">
        <v>38</v>
      </c>
      <c r="O1" s="32"/>
      <c r="P1" s="32"/>
      <c r="Q1" s="32"/>
      <c r="R1" s="32"/>
      <c r="S1" s="32"/>
      <c r="T1" s="32"/>
      <c r="U1" s="32"/>
      <c r="V1" s="32"/>
      <c r="W1" s="4" t="s">
        <v>194</v>
      </c>
    </row>
    <row r="2" spans="1:28" s="4" customFormat="1" ht="18" x14ac:dyDescent="0.2">
      <c r="A2" s="1" t="s">
        <v>99</v>
      </c>
      <c r="B2" s="2"/>
      <c r="C2" s="3"/>
      <c r="K2" s="32" t="s">
        <v>12</v>
      </c>
      <c r="O2" s="32"/>
      <c r="P2" s="32"/>
      <c r="Q2" s="32"/>
      <c r="R2" s="32"/>
      <c r="S2" s="32"/>
      <c r="T2" s="32"/>
      <c r="U2" s="32"/>
      <c r="V2" s="32"/>
      <c r="W2" s="599" t="s">
        <v>192</v>
      </c>
      <c r="X2" s="599"/>
      <c r="Y2" s="600"/>
      <c r="Z2" s="600"/>
      <c r="AA2" s="600"/>
      <c r="AB2" s="600"/>
    </row>
    <row r="3" spans="1:28" s="4" customFormat="1" ht="18" x14ac:dyDescent="0.2">
      <c r="A3" s="1"/>
      <c r="B3" s="2"/>
      <c r="C3" s="3"/>
      <c r="K3" s="32" t="s">
        <v>13</v>
      </c>
      <c r="O3" s="32"/>
      <c r="P3" s="32"/>
      <c r="Q3" s="32"/>
      <c r="R3" s="32"/>
      <c r="S3" s="32"/>
      <c r="T3" s="32"/>
      <c r="U3" s="32"/>
      <c r="V3" s="32"/>
      <c r="W3" s="599" t="s">
        <v>193</v>
      </c>
      <c r="X3" s="599"/>
      <c r="Y3" s="600"/>
      <c r="Z3" s="600"/>
      <c r="AA3" s="600"/>
    </row>
    <row r="4" spans="1:28" ht="18.75" x14ac:dyDescent="0.2">
      <c r="F4" s="607" t="s">
        <v>186</v>
      </c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</row>
    <row r="6" spans="1:28" ht="33" customHeight="1" x14ac:dyDescent="0.2">
      <c r="B6" s="578"/>
      <c r="C6" s="57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8" ht="25.5" customHeight="1" thickBot="1" x14ac:dyDescent="0.25">
      <c r="A7" s="579" t="s">
        <v>42</v>
      </c>
      <c r="B7" s="580"/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0"/>
      <c r="S7" s="580"/>
      <c r="T7" s="580"/>
      <c r="U7" s="580"/>
      <c r="V7" s="580"/>
      <c r="W7" s="580"/>
    </row>
    <row r="8" spans="1:28" s="10" customFormat="1" ht="20.25" customHeight="1" thickBot="1" x14ac:dyDescent="0.25">
      <c r="A8" s="594"/>
      <c r="B8" s="596" t="s">
        <v>14</v>
      </c>
      <c r="C8" s="597" t="s">
        <v>15</v>
      </c>
      <c r="D8" s="175" t="s">
        <v>16</v>
      </c>
      <c r="E8" s="611" t="s">
        <v>17</v>
      </c>
      <c r="F8" s="601" t="s">
        <v>41</v>
      </c>
      <c r="G8" s="603" t="s">
        <v>39</v>
      </c>
      <c r="H8" s="604"/>
      <c r="I8" s="604"/>
      <c r="J8" s="604"/>
      <c r="K8" s="605"/>
      <c r="L8" s="605"/>
      <c r="M8" s="605"/>
      <c r="N8" s="605"/>
      <c r="O8" s="605"/>
      <c r="P8" s="605"/>
      <c r="Q8" s="605"/>
      <c r="R8" s="605"/>
      <c r="S8" s="605"/>
      <c r="T8" s="605"/>
      <c r="U8" s="605"/>
      <c r="V8" s="606"/>
      <c r="W8" s="601" t="s">
        <v>18</v>
      </c>
    </row>
    <row r="9" spans="1:28" s="10" customFormat="1" ht="20.25" customHeight="1" thickBot="1" x14ac:dyDescent="0.25">
      <c r="A9" s="595"/>
      <c r="B9" s="584"/>
      <c r="C9" s="598"/>
      <c r="D9" s="182" t="s">
        <v>0</v>
      </c>
      <c r="E9" s="612"/>
      <c r="F9" s="602"/>
      <c r="G9" s="603" t="s">
        <v>19</v>
      </c>
      <c r="H9" s="604"/>
      <c r="I9" s="604"/>
      <c r="J9" s="614"/>
      <c r="K9" s="613" t="s">
        <v>20</v>
      </c>
      <c r="L9" s="584"/>
      <c r="M9" s="584"/>
      <c r="N9" s="584"/>
      <c r="O9" s="584" t="s">
        <v>21</v>
      </c>
      <c r="P9" s="584"/>
      <c r="Q9" s="584"/>
      <c r="R9" s="584"/>
      <c r="S9" s="584" t="s">
        <v>22</v>
      </c>
      <c r="T9" s="584"/>
      <c r="U9" s="584"/>
      <c r="V9" s="585"/>
      <c r="W9" s="602"/>
    </row>
    <row r="10" spans="1:28" s="10" customFormat="1" ht="19.5" customHeight="1" x14ac:dyDescent="0.2">
      <c r="A10" s="192"/>
      <c r="B10" s="193"/>
      <c r="C10" s="194"/>
      <c r="D10" s="175"/>
      <c r="E10" s="143"/>
      <c r="F10" s="143"/>
      <c r="G10" s="499" t="s">
        <v>26</v>
      </c>
      <c r="H10" s="500" t="s">
        <v>40</v>
      </c>
      <c r="I10" s="500" t="s">
        <v>27</v>
      </c>
      <c r="J10" s="196" t="s">
        <v>28</v>
      </c>
      <c r="K10" s="499" t="s">
        <v>26</v>
      </c>
      <c r="L10" s="500" t="s">
        <v>40</v>
      </c>
      <c r="M10" s="500" t="s">
        <v>27</v>
      </c>
      <c r="N10" s="196" t="s">
        <v>28</v>
      </c>
      <c r="O10" s="499" t="s">
        <v>26</v>
      </c>
      <c r="P10" s="500" t="s">
        <v>40</v>
      </c>
      <c r="Q10" s="500" t="s">
        <v>27</v>
      </c>
      <c r="R10" s="196" t="s">
        <v>28</v>
      </c>
      <c r="S10" s="282" t="s">
        <v>26</v>
      </c>
      <c r="T10" s="195" t="s">
        <v>40</v>
      </c>
      <c r="U10" s="195" t="s">
        <v>27</v>
      </c>
      <c r="V10" s="196" t="s">
        <v>28</v>
      </c>
      <c r="W10" s="197" t="s">
        <v>14</v>
      </c>
    </row>
    <row r="11" spans="1:28" s="10" customFormat="1" ht="18.75" customHeight="1" thickBot="1" x14ac:dyDescent="0.25">
      <c r="A11" s="581" t="s">
        <v>120</v>
      </c>
      <c r="B11" s="582"/>
      <c r="C11" s="583"/>
      <c r="D11" s="198">
        <f>SUM(D12:D15)</f>
        <v>16</v>
      </c>
      <c r="E11" s="199">
        <f>SUM(E12:E15)</f>
        <v>20</v>
      </c>
      <c r="F11" s="200"/>
      <c r="G11" s="201">
        <f>SUM(G12:G15)</f>
        <v>9</v>
      </c>
      <c r="H11" s="202">
        <f>SUM(H12:H15)</f>
        <v>7</v>
      </c>
      <c r="I11" s="202"/>
      <c r="J11" s="204">
        <f>SUM(J12:J15)</f>
        <v>20</v>
      </c>
      <c r="K11" s="201">
        <f>SUM(K12:K15)</f>
        <v>0</v>
      </c>
      <c r="L11" s="202">
        <f>SUM(L12:L15)</f>
        <v>0</v>
      </c>
      <c r="M11" s="202"/>
      <c r="N11" s="204">
        <f>SUM(N12:N15)</f>
        <v>0</v>
      </c>
      <c r="O11" s="201">
        <f>SUM(O12:O15)</f>
        <v>0</v>
      </c>
      <c r="P11" s="202">
        <f>SUM(P12:P15)</f>
        <v>0</v>
      </c>
      <c r="Q11" s="202"/>
      <c r="R11" s="204">
        <f>SUM(R12:R15)</f>
        <v>0</v>
      </c>
      <c r="S11" s="283">
        <f>SUM(S12:S15)</f>
        <v>0</v>
      </c>
      <c r="T11" s="202">
        <f>SUM(T12:T15)</f>
        <v>0</v>
      </c>
      <c r="U11" s="202"/>
      <c r="V11" s="204">
        <f>SUM(V12:V15)</f>
        <v>0</v>
      </c>
      <c r="W11" s="205"/>
    </row>
    <row r="12" spans="1:28" s="10" customFormat="1" ht="15" customHeight="1" x14ac:dyDescent="0.2">
      <c r="A12" s="183" t="s">
        <v>19</v>
      </c>
      <c r="B12" s="184" t="s">
        <v>188</v>
      </c>
      <c r="C12" s="185" t="s">
        <v>1</v>
      </c>
      <c r="D12" s="186">
        <f>SUM(G12,H12,K12,L12,O12,P12,S12,T12)</f>
        <v>5</v>
      </c>
      <c r="E12" s="186">
        <f>SUM(J12,N12,R12,V12)</f>
        <v>6</v>
      </c>
      <c r="F12" s="187" t="s">
        <v>3</v>
      </c>
      <c r="G12" s="504">
        <v>3</v>
      </c>
      <c r="H12" s="505">
        <v>2</v>
      </c>
      <c r="I12" s="190" t="s">
        <v>2</v>
      </c>
      <c r="J12" s="529">
        <v>6</v>
      </c>
      <c r="K12" s="504"/>
      <c r="L12" s="505"/>
      <c r="M12" s="505"/>
      <c r="N12" s="281"/>
      <c r="O12" s="504"/>
      <c r="P12" s="505"/>
      <c r="Q12" s="505"/>
      <c r="R12" s="191"/>
      <c r="S12" s="525"/>
      <c r="T12" s="189"/>
      <c r="U12" s="189"/>
      <c r="V12" s="191"/>
      <c r="W12" s="506" t="s">
        <v>136</v>
      </c>
    </row>
    <row r="13" spans="1:28" s="10" customFormat="1" ht="15" customHeight="1" x14ac:dyDescent="0.2">
      <c r="A13" s="160" t="s">
        <v>20</v>
      </c>
      <c r="B13" s="152" t="s">
        <v>189</v>
      </c>
      <c r="C13" s="177" t="s">
        <v>171</v>
      </c>
      <c r="D13" s="172">
        <f>SUM(G13,H13,K13,L13,O13,P13,S13,T13)</f>
        <v>3</v>
      </c>
      <c r="E13" s="172">
        <f t="shared" ref="E13:E15" si="0">SUM(J13,N13,R13,V13)</f>
        <v>4</v>
      </c>
      <c r="F13" s="158" t="s">
        <v>3</v>
      </c>
      <c r="G13" s="503">
        <v>1</v>
      </c>
      <c r="H13" s="502">
        <v>2</v>
      </c>
      <c r="I13" s="154" t="s">
        <v>2</v>
      </c>
      <c r="J13" s="530">
        <v>4</v>
      </c>
      <c r="K13" s="503"/>
      <c r="L13" s="502"/>
      <c r="M13" s="502"/>
      <c r="N13" s="260"/>
      <c r="O13" s="503"/>
      <c r="P13" s="502"/>
      <c r="Q13" s="502"/>
      <c r="R13" s="162"/>
      <c r="S13" s="501"/>
      <c r="T13" s="153"/>
      <c r="U13" s="153"/>
      <c r="V13" s="162"/>
      <c r="W13" s="506" t="s">
        <v>136</v>
      </c>
    </row>
    <row r="14" spans="1:28" s="10" customFormat="1" ht="15" customHeight="1" x14ac:dyDescent="0.2">
      <c r="A14" s="160" t="s">
        <v>21</v>
      </c>
      <c r="B14" s="152" t="s">
        <v>170</v>
      </c>
      <c r="C14" s="177" t="s">
        <v>190</v>
      </c>
      <c r="D14" s="172">
        <f>SUM(G14,H14,K14,L14,O14,P14,S14,T14)</f>
        <v>5</v>
      </c>
      <c r="E14" s="172">
        <f t="shared" si="0"/>
        <v>6</v>
      </c>
      <c r="F14" s="158" t="s">
        <v>3</v>
      </c>
      <c r="G14" s="503">
        <v>3</v>
      </c>
      <c r="H14" s="502">
        <v>2</v>
      </c>
      <c r="I14" s="154" t="s">
        <v>2</v>
      </c>
      <c r="J14" s="531">
        <v>6</v>
      </c>
      <c r="K14" s="503"/>
      <c r="L14" s="502"/>
      <c r="M14" s="502"/>
      <c r="N14" s="260"/>
      <c r="O14" s="503"/>
      <c r="P14" s="502"/>
      <c r="Q14" s="502"/>
      <c r="R14" s="162"/>
      <c r="S14" s="501"/>
      <c r="T14" s="153"/>
      <c r="U14" s="153"/>
      <c r="V14" s="162"/>
      <c r="W14" s="506" t="s">
        <v>136</v>
      </c>
    </row>
    <row r="15" spans="1:28" s="10" customFormat="1" ht="15" customHeight="1" thickBot="1" x14ac:dyDescent="0.25">
      <c r="A15" s="207" t="s">
        <v>22</v>
      </c>
      <c r="B15" s="208" t="s">
        <v>173</v>
      </c>
      <c r="C15" s="209" t="s">
        <v>57</v>
      </c>
      <c r="D15" s="210">
        <f>SUM(G15,H15,K15,L15,O15,P15,S15,T15)</f>
        <v>3</v>
      </c>
      <c r="E15" s="210">
        <f t="shared" si="0"/>
        <v>4</v>
      </c>
      <c r="F15" s="211" t="s">
        <v>3</v>
      </c>
      <c r="G15" s="212">
        <v>2</v>
      </c>
      <c r="H15" s="213">
        <v>1</v>
      </c>
      <c r="I15" s="214" t="s">
        <v>2</v>
      </c>
      <c r="J15" s="532">
        <v>4</v>
      </c>
      <c r="K15" s="212"/>
      <c r="L15" s="213"/>
      <c r="M15" s="213"/>
      <c r="N15" s="326"/>
      <c r="O15" s="212"/>
      <c r="P15" s="213"/>
      <c r="Q15" s="213"/>
      <c r="R15" s="215"/>
      <c r="S15" s="526"/>
      <c r="T15" s="213"/>
      <c r="U15" s="213"/>
      <c r="V15" s="215"/>
      <c r="W15" s="506" t="s">
        <v>136</v>
      </c>
    </row>
    <row r="16" spans="1:28" s="10" customFormat="1" ht="18.75" customHeight="1" thickBot="1" x14ac:dyDescent="0.25">
      <c r="A16" s="588" t="s">
        <v>121</v>
      </c>
      <c r="B16" s="589"/>
      <c r="C16" s="590"/>
      <c r="D16" s="218">
        <f>SUM(D17:D21)</f>
        <v>13</v>
      </c>
      <c r="E16" s="219">
        <f>SUM(E17:E21)</f>
        <v>15</v>
      </c>
      <c r="F16" s="220"/>
      <c r="G16" s="221">
        <f>SUM(G17:G21)</f>
        <v>3</v>
      </c>
      <c r="H16" s="222">
        <f>SUM(H17:H21)</f>
        <v>0</v>
      </c>
      <c r="I16" s="223"/>
      <c r="J16" s="225">
        <f>SUM(J17:J21)</f>
        <v>4</v>
      </c>
      <c r="K16" s="305">
        <f>SUM(K17:K21)</f>
        <v>6</v>
      </c>
      <c r="L16" s="224">
        <f>SUM(L17:L21)</f>
        <v>0</v>
      </c>
      <c r="M16" s="224"/>
      <c r="N16" s="225">
        <f>SUM(N17:N21)</f>
        <v>7</v>
      </c>
      <c r="O16" s="221">
        <f>SUM(O17:O21)</f>
        <v>2</v>
      </c>
      <c r="P16" s="222">
        <f>SUM(P17:P21)</f>
        <v>2</v>
      </c>
      <c r="Q16" s="222"/>
      <c r="R16" s="225">
        <f>SUM(R17:R21)</f>
        <v>4</v>
      </c>
      <c r="S16" s="304">
        <f>SUM(S17:S21)</f>
        <v>0</v>
      </c>
      <c r="T16" s="222">
        <f>SUM(T17:T21)</f>
        <v>0</v>
      </c>
      <c r="U16" s="222"/>
      <c r="V16" s="225">
        <f>SUM(V17:V21)</f>
        <v>0</v>
      </c>
      <c r="W16" s="226"/>
    </row>
    <row r="17" spans="1:23" s="10" customFormat="1" ht="15" customHeight="1" x14ac:dyDescent="0.2">
      <c r="A17" s="183" t="s">
        <v>23</v>
      </c>
      <c r="B17" s="184" t="s">
        <v>172</v>
      </c>
      <c r="C17" s="185" t="s">
        <v>5</v>
      </c>
      <c r="D17" s="186">
        <f>SUM(G17,H17,K17,L17,O17,P17,S17,T17)</f>
        <v>2</v>
      </c>
      <c r="E17" s="186">
        <f>SUM(J17,N17,R17,V17)</f>
        <v>3</v>
      </c>
      <c r="F17" s="187" t="s">
        <v>3</v>
      </c>
      <c r="G17" s="504"/>
      <c r="H17" s="505"/>
      <c r="I17" s="190"/>
      <c r="J17" s="281"/>
      <c r="K17" s="504">
        <v>2</v>
      </c>
      <c r="L17" s="505">
        <v>0</v>
      </c>
      <c r="M17" s="505" t="s">
        <v>2</v>
      </c>
      <c r="N17" s="281">
        <v>3</v>
      </c>
      <c r="O17" s="535"/>
      <c r="P17" s="216"/>
      <c r="Q17" s="216"/>
      <c r="R17" s="217"/>
      <c r="S17" s="534"/>
      <c r="T17" s="216"/>
      <c r="U17" s="216"/>
      <c r="V17" s="217"/>
      <c r="W17" s="506" t="s">
        <v>136</v>
      </c>
    </row>
    <row r="18" spans="1:23" s="130" customFormat="1" ht="15" customHeight="1" x14ac:dyDescent="0.2">
      <c r="A18" s="178" t="s">
        <v>24</v>
      </c>
      <c r="B18" s="184" t="s">
        <v>142</v>
      </c>
      <c r="C18" s="179" t="s">
        <v>79</v>
      </c>
      <c r="D18" s="173">
        <v>4</v>
      </c>
      <c r="E18" s="173">
        <f t="shared" ref="E18:E20" si="1">SUM(J18,N18,R18,V18)</f>
        <v>4</v>
      </c>
      <c r="F18" s="170" t="s">
        <v>3</v>
      </c>
      <c r="G18" s="163"/>
      <c r="H18" s="155"/>
      <c r="I18" s="156"/>
      <c r="J18" s="261"/>
      <c r="K18" s="163">
        <v>4</v>
      </c>
      <c r="L18" s="155">
        <v>0</v>
      </c>
      <c r="M18" s="155" t="s">
        <v>2</v>
      </c>
      <c r="N18" s="261">
        <v>4</v>
      </c>
      <c r="O18" s="163"/>
      <c r="P18" s="155"/>
      <c r="Q18" s="155"/>
      <c r="R18" s="164"/>
      <c r="S18" s="258"/>
      <c r="T18" s="155"/>
      <c r="U18" s="155"/>
      <c r="V18" s="164"/>
      <c r="W18" s="506" t="s">
        <v>136</v>
      </c>
    </row>
    <row r="19" spans="1:23" s="130" customFormat="1" ht="15" customHeight="1" x14ac:dyDescent="0.2">
      <c r="A19" s="178" t="s">
        <v>25</v>
      </c>
      <c r="B19" s="184" t="s">
        <v>174</v>
      </c>
      <c r="C19" s="179" t="s">
        <v>6</v>
      </c>
      <c r="D19" s="173">
        <f>SUM(G19,H19,K19,L19,O19,P19,S19,T19)</f>
        <v>2</v>
      </c>
      <c r="E19" s="173">
        <f t="shared" si="1"/>
        <v>2</v>
      </c>
      <c r="F19" s="170" t="s">
        <v>3</v>
      </c>
      <c r="G19" s="163">
        <v>2</v>
      </c>
      <c r="H19" s="155">
        <v>0</v>
      </c>
      <c r="I19" s="156" t="s">
        <v>61</v>
      </c>
      <c r="J19" s="261">
        <v>2</v>
      </c>
      <c r="K19" s="163"/>
      <c r="L19" s="155"/>
      <c r="M19" s="155"/>
      <c r="N19" s="261"/>
      <c r="O19" s="163"/>
      <c r="P19" s="155"/>
      <c r="Q19" s="155"/>
      <c r="R19" s="164"/>
      <c r="S19" s="258"/>
      <c r="T19" s="155"/>
      <c r="U19" s="155"/>
      <c r="V19" s="164"/>
      <c r="W19" s="506" t="s">
        <v>136</v>
      </c>
    </row>
    <row r="20" spans="1:23" s="130" customFormat="1" ht="15" customHeight="1" x14ac:dyDescent="0.2">
      <c r="A20" s="178" t="s">
        <v>29</v>
      </c>
      <c r="B20" s="184" t="s">
        <v>143</v>
      </c>
      <c r="C20" s="179" t="s">
        <v>82</v>
      </c>
      <c r="D20" s="173">
        <f>SUM(G20,H20,K20,L20,O20,P20,S20,T20)</f>
        <v>4</v>
      </c>
      <c r="E20" s="173">
        <f t="shared" si="1"/>
        <v>4</v>
      </c>
      <c r="F20" s="170" t="s">
        <v>3</v>
      </c>
      <c r="G20" s="163"/>
      <c r="H20" s="155"/>
      <c r="I20" s="156"/>
      <c r="J20" s="261"/>
      <c r="K20" s="163"/>
      <c r="L20" s="155"/>
      <c r="M20" s="155"/>
      <c r="N20" s="261"/>
      <c r="O20" s="163">
        <v>2</v>
      </c>
      <c r="P20" s="155">
        <v>2</v>
      </c>
      <c r="Q20" s="155" t="s">
        <v>2</v>
      </c>
      <c r="R20" s="164">
        <v>4</v>
      </c>
      <c r="S20" s="258"/>
      <c r="T20" s="155"/>
      <c r="U20" s="155"/>
      <c r="V20" s="164"/>
      <c r="W20" s="506" t="s">
        <v>136</v>
      </c>
    </row>
    <row r="21" spans="1:23" s="130" customFormat="1" ht="15" customHeight="1" thickBot="1" x14ac:dyDescent="0.25">
      <c r="A21" s="227" t="s">
        <v>30</v>
      </c>
      <c r="B21" s="184" t="s">
        <v>175</v>
      </c>
      <c r="C21" s="228" t="s">
        <v>7</v>
      </c>
      <c r="D21" s="229">
        <f>SUM(G21,H21,K21,L21,O21,P21,S21,T21)</f>
        <v>1</v>
      </c>
      <c r="E21" s="229">
        <f>SUM(J21,N21,R21,V21)</f>
        <v>2</v>
      </c>
      <c r="F21" s="230" t="s">
        <v>3</v>
      </c>
      <c r="G21" s="231">
        <v>1</v>
      </c>
      <c r="H21" s="232">
        <v>0</v>
      </c>
      <c r="I21" s="233" t="s">
        <v>61</v>
      </c>
      <c r="J21" s="533">
        <v>2</v>
      </c>
      <c r="K21" s="231"/>
      <c r="L21" s="232"/>
      <c r="M21" s="232"/>
      <c r="N21" s="533"/>
      <c r="O21" s="231"/>
      <c r="P21" s="232"/>
      <c r="Q21" s="232"/>
      <c r="R21" s="234"/>
      <c r="S21" s="527"/>
      <c r="T21" s="232"/>
      <c r="U21" s="232"/>
      <c r="V21" s="234"/>
      <c r="W21" s="506" t="s">
        <v>136</v>
      </c>
    </row>
    <row r="22" spans="1:23" s="130" customFormat="1" ht="18.75" customHeight="1" thickBot="1" x14ac:dyDescent="0.25">
      <c r="A22" s="591" t="s">
        <v>122</v>
      </c>
      <c r="B22" s="592"/>
      <c r="C22" s="593"/>
      <c r="D22" s="243">
        <f>SUM(D23:D28)</f>
        <v>15</v>
      </c>
      <c r="E22" s="244">
        <f>SUM(E23:E28)</f>
        <v>20</v>
      </c>
      <c r="F22" s="245"/>
      <c r="G22" s="246">
        <f>SUM(G23:G28)</f>
        <v>2</v>
      </c>
      <c r="H22" s="247">
        <f>SUM(H23:H28)</f>
        <v>3</v>
      </c>
      <c r="I22" s="248"/>
      <c r="J22" s="249">
        <f>SUM(J23:J28)</f>
        <v>6</v>
      </c>
      <c r="K22" s="246">
        <f>SUM(K23:K28)</f>
        <v>2</v>
      </c>
      <c r="L22" s="247">
        <f>SUM(L23:L28)</f>
        <v>6</v>
      </c>
      <c r="M22" s="247"/>
      <c r="N22" s="249">
        <f>SUM(N23:N28)</f>
        <v>11</v>
      </c>
      <c r="O22" s="246">
        <f>SUM(O23:O28)</f>
        <v>2</v>
      </c>
      <c r="P22" s="247">
        <f>SUM(P23:P28)</f>
        <v>0</v>
      </c>
      <c r="Q22" s="247"/>
      <c r="R22" s="249">
        <f>SUM(R23:R28)</f>
        <v>3</v>
      </c>
      <c r="S22" s="528">
        <f>SUM(S23:S28)</f>
        <v>0</v>
      </c>
      <c r="T22" s="247">
        <f>SUM(T23:T28)</f>
        <v>0</v>
      </c>
      <c r="U22" s="247"/>
      <c r="V22" s="249">
        <f>SUM(V23:V28)</f>
        <v>0</v>
      </c>
      <c r="W22" s="250"/>
    </row>
    <row r="23" spans="1:23" s="130" customFormat="1" ht="15" customHeight="1" x14ac:dyDescent="0.2">
      <c r="A23" s="235" t="s">
        <v>31</v>
      </c>
      <c r="B23" s="184" t="s">
        <v>176</v>
      </c>
      <c r="C23" s="236" t="s">
        <v>81</v>
      </c>
      <c r="D23" s="237">
        <f t="shared" ref="D23:D28" si="2">SUM(G23,H23,K23,L23,O23,P23,S23,T23)</f>
        <v>3</v>
      </c>
      <c r="E23" s="237">
        <f t="shared" ref="E23" si="3">SUM(J23,N23,R23,V23)</f>
        <v>4</v>
      </c>
      <c r="F23" s="238" t="s">
        <v>3</v>
      </c>
      <c r="G23" s="239"/>
      <c r="H23" s="240"/>
      <c r="I23" s="241"/>
      <c r="J23" s="299"/>
      <c r="K23" s="239">
        <v>2</v>
      </c>
      <c r="L23" s="240">
        <v>1</v>
      </c>
      <c r="M23" s="240" t="s">
        <v>2</v>
      </c>
      <c r="N23" s="299">
        <v>4</v>
      </c>
      <c r="O23" s="239"/>
      <c r="P23" s="240"/>
      <c r="Q23" s="240"/>
      <c r="R23" s="242"/>
      <c r="S23" s="298"/>
      <c r="T23" s="240"/>
      <c r="U23" s="240"/>
      <c r="V23" s="242"/>
      <c r="W23" s="553" t="s">
        <v>170</v>
      </c>
    </row>
    <row r="24" spans="1:23" s="130" customFormat="1" ht="15" customHeight="1" x14ac:dyDescent="0.2">
      <c r="A24" s="178" t="s">
        <v>32</v>
      </c>
      <c r="B24" s="184" t="s">
        <v>177</v>
      </c>
      <c r="C24" s="179" t="s">
        <v>80</v>
      </c>
      <c r="D24" s="173">
        <f t="shared" si="2"/>
        <v>3</v>
      </c>
      <c r="E24" s="173">
        <f t="shared" ref="E24:E28" si="4">SUM(J24,N24,R24,V24)</f>
        <v>4</v>
      </c>
      <c r="F24" s="170" t="s">
        <v>3</v>
      </c>
      <c r="G24" s="163">
        <v>1</v>
      </c>
      <c r="H24" s="155">
        <v>2</v>
      </c>
      <c r="I24" s="156" t="s">
        <v>61</v>
      </c>
      <c r="J24" s="261">
        <v>4</v>
      </c>
      <c r="K24" s="163"/>
      <c r="L24" s="155"/>
      <c r="M24" s="155"/>
      <c r="N24" s="261"/>
      <c r="O24" s="163"/>
      <c r="P24" s="155"/>
      <c r="Q24" s="155"/>
      <c r="R24" s="261"/>
      <c r="S24" s="258"/>
      <c r="T24" s="155"/>
      <c r="U24" s="155"/>
      <c r="V24" s="164"/>
      <c r="W24" s="506" t="s">
        <v>136</v>
      </c>
    </row>
    <row r="25" spans="1:23" s="130" customFormat="1" ht="15" customHeight="1" x14ac:dyDescent="0.2">
      <c r="A25" s="178" t="s">
        <v>33</v>
      </c>
      <c r="B25" s="184" t="s">
        <v>187</v>
      </c>
      <c r="C25" s="179" t="s">
        <v>8</v>
      </c>
      <c r="D25" s="173">
        <f t="shared" si="2"/>
        <v>2</v>
      </c>
      <c r="E25" s="173">
        <f t="shared" si="4"/>
        <v>3</v>
      </c>
      <c r="F25" s="170" t="s">
        <v>3</v>
      </c>
      <c r="G25" s="163"/>
      <c r="H25" s="155"/>
      <c r="I25" s="155"/>
      <c r="J25" s="261"/>
      <c r="K25" s="163">
        <v>0</v>
      </c>
      <c r="L25" s="155">
        <v>2</v>
      </c>
      <c r="M25" s="155" t="s">
        <v>61</v>
      </c>
      <c r="N25" s="261">
        <v>3</v>
      </c>
      <c r="O25" s="163"/>
      <c r="P25" s="155"/>
      <c r="Q25" s="155"/>
      <c r="R25" s="261"/>
      <c r="S25" s="258"/>
      <c r="T25" s="155"/>
      <c r="U25" s="155"/>
      <c r="V25" s="164"/>
      <c r="W25" s="506" t="s">
        <v>136</v>
      </c>
    </row>
    <row r="26" spans="1:23" s="130" customFormat="1" ht="15" customHeight="1" x14ac:dyDescent="0.2">
      <c r="A26" s="178" t="s">
        <v>100</v>
      </c>
      <c r="B26" s="184" t="s">
        <v>178</v>
      </c>
      <c r="C26" s="179" t="s">
        <v>64</v>
      </c>
      <c r="D26" s="173">
        <f t="shared" si="2"/>
        <v>2</v>
      </c>
      <c r="E26" s="173">
        <f t="shared" si="4"/>
        <v>2</v>
      </c>
      <c r="F26" s="170" t="s">
        <v>3</v>
      </c>
      <c r="G26" s="163">
        <v>1</v>
      </c>
      <c r="H26" s="155">
        <v>1</v>
      </c>
      <c r="I26" s="155" t="s">
        <v>61</v>
      </c>
      <c r="J26" s="261">
        <v>2</v>
      </c>
      <c r="K26" s="163"/>
      <c r="L26" s="155"/>
      <c r="M26" s="155"/>
      <c r="N26" s="261"/>
      <c r="O26" s="163"/>
      <c r="P26" s="155"/>
      <c r="Q26" s="155"/>
      <c r="R26" s="261"/>
      <c r="S26" s="258"/>
      <c r="T26" s="155"/>
      <c r="U26" s="155"/>
      <c r="V26" s="164"/>
      <c r="W26" s="506" t="s">
        <v>136</v>
      </c>
    </row>
    <row r="27" spans="1:23" s="130" customFormat="1" ht="15" customHeight="1" x14ac:dyDescent="0.2">
      <c r="A27" s="178" t="s">
        <v>34</v>
      </c>
      <c r="B27" s="184" t="s">
        <v>179</v>
      </c>
      <c r="C27" s="179" t="s">
        <v>65</v>
      </c>
      <c r="D27" s="173">
        <f t="shared" si="2"/>
        <v>3</v>
      </c>
      <c r="E27" s="173">
        <f t="shared" si="4"/>
        <v>4</v>
      </c>
      <c r="F27" s="170" t="s">
        <v>3</v>
      </c>
      <c r="G27" s="163"/>
      <c r="H27" s="155"/>
      <c r="I27" s="156"/>
      <c r="J27" s="261"/>
      <c r="K27" s="163">
        <v>0</v>
      </c>
      <c r="L27" s="155">
        <v>3</v>
      </c>
      <c r="M27" s="155" t="s">
        <v>61</v>
      </c>
      <c r="N27" s="261">
        <v>4</v>
      </c>
      <c r="O27" s="163"/>
      <c r="P27" s="155"/>
      <c r="Q27" s="155"/>
      <c r="R27" s="261"/>
      <c r="S27" s="258"/>
      <c r="T27" s="155"/>
      <c r="U27" s="155"/>
      <c r="V27" s="164"/>
      <c r="W27" s="554" t="s">
        <v>178</v>
      </c>
    </row>
    <row r="28" spans="1:23" s="130" customFormat="1" ht="15" customHeight="1" thickBot="1" x14ac:dyDescent="0.25">
      <c r="A28" s="180" t="s">
        <v>35</v>
      </c>
      <c r="B28" s="184" t="s">
        <v>144</v>
      </c>
      <c r="C28" s="181" t="s">
        <v>50</v>
      </c>
      <c r="D28" s="174">
        <f t="shared" si="2"/>
        <v>2</v>
      </c>
      <c r="E28" s="174">
        <f t="shared" si="4"/>
        <v>3</v>
      </c>
      <c r="F28" s="171" t="s">
        <v>3</v>
      </c>
      <c r="G28" s="165"/>
      <c r="H28" s="166"/>
      <c r="I28" s="167"/>
      <c r="J28" s="168"/>
      <c r="K28" s="165"/>
      <c r="L28" s="166"/>
      <c r="M28" s="167"/>
      <c r="N28" s="168"/>
      <c r="O28" s="165">
        <v>2</v>
      </c>
      <c r="P28" s="166">
        <v>0</v>
      </c>
      <c r="Q28" s="166" t="s">
        <v>2</v>
      </c>
      <c r="R28" s="168">
        <v>3</v>
      </c>
      <c r="S28" s="296"/>
      <c r="T28" s="166"/>
      <c r="U28" s="167"/>
      <c r="V28" s="168"/>
      <c r="W28" s="506" t="s">
        <v>136</v>
      </c>
    </row>
    <row r="29" spans="1:23" s="19" customFormat="1" ht="15" customHeight="1" x14ac:dyDescent="0.2">
      <c r="A29" s="15"/>
      <c r="B29" s="16"/>
      <c r="C29" s="17"/>
      <c r="D29" s="16"/>
      <c r="E29" s="18"/>
      <c r="F29" s="41"/>
      <c r="G29" s="16"/>
      <c r="H29" s="16"/>
      <c r="I29" s="16"/>
      <c r="J29" s="16"/>
      <c r="K29" s="16"/>
      <c r="L29" s="16"/>
      <c r="M29" s="16"/>
      <c r="N29" s="16"/>
      <c r="O29" s="42"/>
      <c r="P29" s="16"/>
      <c r="Q29" s="16"/>
      <c r="R29" s="16"/>
      <c r="S29" s="16"/>
      <c r="T29" s="16"/>
      <c r="U29" s="16"/>
      <c r="V29" s="16"/>
      <c r="W29" s="16"/>
    </row>
    <row r="30" spans="1:23" s="19" customFormat="1" ht="15" customHeight="1" x14ac:dyDescent="0.2">
      <c r="A30" s="15"/>
      <c r="B30" s="20"/>
      <c r="D30" s="34">
        <f>SUM(D11,D16,D22)</f>
        <v>44</v>
      </c>
      <c r="E30" s="35">
        <f>SUM(E11,E16,E22)</f>
        <v>55</v>
      </c>
      <c r="F30" s="23"/>
      <c r="G30" s="35">
        <f>SUM(G11,G16,G22)</f>
        <v>14</v>
      </c>
      <c r="H30" s="35">
        <f>SUM(H11,H16,H22)</f>
        <v>10</v>
      </c>
      <c r="I30" s="23"/>
      <c r="J30" s="35">
        <f>SUM(J11,J16,J22)</f>
        <v>30</v>
      </c>
      <c r="K30" s="35">
        <f>SUM(K11,K16,K22)</f>
        <v>8</v>
      </c>
      <c r="L30" s="35">
        <f>SUM(L11,L16,L22)</f>
        <v>6</v>
      </c>
      <c r="M30" s="23"/>
      <c r="N30" s="35">
        <f>SUM(N11,N16,N22)</f>
        <v>18</v>
      </c>
      <c r="O30" s="35">
        <f>SUM(O11,O16,O22)</f>
        <v>4</v>
      </c>
      <c r="P30" s="35">
        <f>SUM(P11,P16,P22)</f>
        <v>2</v>
      </c>
      <c r="Q30" s="23"/>
      <c r="R30" s="35">
        <f>SUM(R11,R16,R22)</f>
        <v>7</v>
      </c>
      <c r="S30" s="35">
        <f>SUM(S11,S16,S22)</f>
        <v>0</v>
      </c>
      <c r="T30" s="35">
        <f>SUM(T11,T16,T22)</f>
        <v>0</v>
      </c>
      <c r="U30" s="23"/>
      <c r="V30" s="35">
        <f>SUM(V11,V16,V22)</f>
        <v>0</v>
      </c>
      <c r="W30" s="33"/>
    </row>
    <row r="31" spans="1:23" s="19" customFormat="1" ht="15" customHeight="1" x14ac:dyDescent="0.2">
      <c r="A31" s="15"/>
      <c r="B31" s="20"/>
      <c r="C31" s="21"/>
      <c r="D31" s="24"/>
      <c r="E31" s="25" t="s">
        <v>37</v>
      </c>
      <c r="F31" s="25"/>
      <c r="G31" s="26"/>
      <c r="H31" s="26"/>
      <c r="I31" s="22">
        <f>COUNTIF(I11:I28,"v")</f>
        <v>4</v>
      </c>
      <c r="J31" s="27"/>
      <c r="K31" s="26"/>
      <c r="L31" s="26"/>
      <c r="M31" s="22">
        <f>COUNTIF(M11:M28,"v")</f>
        <v>3</v>
      </c>
      <c r="N31" s="27"/>
      <c r="O31" s="26"/>
      <c r="P31" s="26"/>
      <c r="Q31" s="22">
        <f>COUNTIF(Q11:Q28,"v")</f>
        <v>2</v>
      </c>
      <c r="R31" s="27"/>
      <c r="S31" s="26"/>
      <c r="T31" s="26"/>
      <c r="U31" s="22">
        <f>COUNTIF(U11:U28,"v")</f>
        <v>0</v>
      </c>
      <c r="V31" s="27"/>
      <c r="W31" s="27"/>
    </row>
    <row r="32" spans="1:23" s="19" customFormat="1" ht="15" customHeight="1" x14ac:dyDescent="0.2">
      <c r="A32" s="15"/>
      <c r="B32" s="20"/>
      <c r="C32" s="21"/>
      <c r="D32" s="28"/>
      <c r="E32" s="29" t="s">
        <v>60</v>
      </c>
      <c r="F32" s="29"/>
      <c r="G32" s="28"/>
      <c r="H32" s="28"/>
      <c r="I32" s="22">
        <f>COUNTIF(I11:I28,"é")</f>
        <v>4</v>
      </c>
      <c r="J32" s="28"/>
      <c r="K32" s="28"/>
      <c r="L32" s="28"/>
      <c r="M32" s="22">
        <f>COUNTIF(M11:M28,"é")</f>
        <v>2</v>
      </c>
      <c r="N32" s="28"/>
      <c r="O32" s="28"/>
      <c r="P32" s="28"/>
      <c r="Q32" s="22">
        <f>COUNTIF(Q11:Q28,"é")</f>
        <v>0</v>
      </c>
      <c r="R32" s="28"/>
      <c r="S32" s="28"/>
      <c r="T32" s="28"/>
      <c r="U32" s="22">
        <f>COUNTIF(U11:U28,"é")</f>
        <v>0</v>
      </c>
      <c r="V32" s="28"/>
      <c r="W32" s="28"/>
    </row>
    <row r="33" spans="1:23" s="19" customFormat="1" ht="15" customHeight="1" x14ac:dyDescent="0.2">
      <c r="A33" s="15"/>
      <c r="C33" s="21"/>
      <c r="D33" s="30"/>
      <c r="E33" s="31"/>
      <c r="F33" s="31"/>
      <c r="G33" s="30"/>
      <c r="H33" s="30"/>
      <c r="I33" s="30"/>
      <c r="J33" s="27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s="19" customFormat="1" ht="15" customHeight="1" x14ac:dyDescent="0.2">
      <c r="A34" s="132" t="s">
        <v>77</v>
      </c>
      <c r="B34" s="132"/>
      <c r="C34" s="21"/>
      <c r="D34" s="30"/>
      <c r="E34" s="31"/>
      <c r="F34" s="31"/>
      <c r="G34" s="30"/>
      <c r="H34" s="30"/>
      <c r="I34" s="30"/>
      <c r="J34" s="27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s="19" customFormat="1" ht="11.25" x14ac:dyDescent="0.2">
      <c r="P35" s="8"/>
      <c r="Q35" s="8"/>
      <c r="R35" s="8"/>
      <c r="S35" s="8"/>
      <c r="T35" s="8"/>
      <c r="U35" s="8"/>
      <c r="V35" s="8"/>
      <c r="W35" s="8"/>
    </row>
    <row r="36" spans="1:23" ht="15.75" customHeight="1" x14ac:dyDescent="0.2">
      <c r="A36" s="94" t="s">
        <v>78</v>
      </c>
      <c r="B36" s="19"/>
      <c r="C36" s="95" t="s">
        <v>196</v>
      </c>
      <c r="D36" s="30"/>
      <c r="E36" s="31"/>
      <c r="F36" s="31"/>
      <c r="G36" s="30"/>
      <c r="H36" s="30"/>
      <c r="I36" s="30"/>
      <c r="J36" s="27"/>
    </row>
    <row r="37" spans="1:23" ht="15.75" x14ac:dyDescent="0.2">
      <c r="B37" s="96"/>
      <c r="C37" s="586" t="s">
        <v>83</v>
      </c>
      <c r="D37" s="587"/>
      <c r="E37" s="587"/>
      <c r="F37" s="587"/>
    </row>
    <row r="38" spans="1:23" ht="15.75" customHeight="1" x14ac:dyDescent="0.2">
      <c r="B38" s="96"/>
      <c r="C38" s="131" t="s">
        <v>92</v>
      </c>
      <c r="D38" s="97"/>
      <c r="E38" s="97"/>
    </row>
    <row r="39" spans="1:23" ht="15.75" customHeight="1" x14ac:dyDescent="0.2">
      <c r="B39" s="96"/>
      <c r="C39" s="609" t="s">
        <v>183</v>
      </c>
      <c r="D39" s="610"/>
      <c r="E39" s="610"/>
      <c r="F39" s="97"/>
      <c r="G39" s="97"/>
      <c r="H39" s="97"/>
      <c r="W39" s="251" t="s">
        <v>191</v>
      </c>
    </row>
    <row r="40" spans="1:23" ht="31.5" x14ac:dyDescent="0.2">
      <c r="C40" s="564" t="s">
        <v>184</v>
      </c>
      <c r="D40" s="563"/>
      <c r="W40" s="251" t="s">
        <v>123</v>
      </c>
    </row>
    <row r="41" spans="1:23" ht="15.75" x14ac:dyDescent="0.2">
      <c r="C41" s="564" t="s">
        <v>185</v>
      </c>
      <c r="D41" s="563"/>
    </row>
  </sheetData>
  <mergeCells count="21">
    <mergeCell ref="C39:E39"/>
    <mergeCell ref="E8:E9"/>
    <mergeCell ref="F8:F9"/>
    <mergeCell ref="K9:N9"/>
    <mergeCell ref="O9:R9"/>
    <mergeCell ref="G9:J9"/>
    <mergeCell ref="W2:AB2"/>
    <mergeCell ref="W3:AA3"/>
    <mergeCell ref="W8:W9"/>
    <mergeCell ref="G8:V8"/>
    <mergeCell ref="F4:Q4"/>
    <mergeCell ref="B6:C6"/>
    <mergeCell ref="A7:W7"/>
    <mergeCell ref="A11:C11"/>
    <mergeCell ref="S9:V9"/>
    <mergeCell ref="C37:F37"/>
    <mergeCell ref="A16:C16"/>
    <mergeCell ref="A22:C22"/>
    <mergeCell ref="A8:A9"/>
    <mergeCell ref="B8:B9"/>
    <mergeCell ref="C8:C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49" orientation="landscape" r:id="rId1"/>
  <headerFooter alignWithMargins="0">
    <oddFooter>&amp;C
&amp;R&amp;F</oddFooter>
  </headerFooter>
  <ignoredErrors>
    <ignoredError sqref="D22 D16:E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39"/>
  <sheetViews>
    <sheetView showGridLines="0" zoomScale="50" zoomScaleNormal="50" zoomScaleSheetLayoutView="90" zoomScalePageLayoutView="80" workbookViewId="0">
      <selection activeCell="C34" sqref="C34"/>
    </sheetView>
  </sheetViews>
  <sheetFormatPr defaultColWidth="9.140625" defaultRowHeight="12.75" x14ac:dyDescent="0.2"/>
  <cols>
    <col min="1" max="1" width="4.42578125" style="5" bestFit="1" customWidth="1"/>
    <col min="2" max="2" width="20.140625" style="5" customWidth="1"/>
    <col min="3" max="3" width="82.42578125" style="7" customWidth="1"/>
    <col min="4" max="4" width="6" style="8" customWidth="1"/>
    <col min="5" max="6" width="8.140625" style="8" customWidth="1"/>
    <col min="7" max="8" width="4.42578125" style="8" customWidth="1"/>
    <col min="9" max="9" width="3.42578125" style="8" customWidth="1"/>
    <col min="10" max="10" width="4.7109375" style="8" customWidth="1"/>
    <col min="11" max="12" width="4.42578125" style="8" customWidth="1"/>
    <col min="13" max="13" width="3.42578125" style="8" customWidth="1"/>
    <col min="14" max="14" width="4.7109375" style="8" customWidth="1"/>
    <col min="15" max="16" width="4.42578125" style="8" customWidth="1"/>
    <col min="17" max="17" width="3.42578125" style="8" customWidth="1"/>
    <col min="18" max="18" width="4.85546875" style="8" customWidth="1"/>
    <col min="19" max="20" width="4.42578125" style="8" customWidth="1"/>
    <col min="21" max="21" width="3.42578125" style="8" customWidth="1"/>
    <col min="22" max="22" width="4.7109375" style="8" customWidth="1"/>
    <col min="23" max="23" width="37.28515625" style="8" customWidth="1"/>
    <col min="24" max="78" width="9.140625" style="19"/>
    <col min="79" max="16384" width="9.140625" style="8"/>
  </cols>
  <sheetData>
    <row r="1" spans="1:79" s="4" customFormat="1" ht="18" x14ac:dyDescent="0.2">
      <c r="A1" s="567" t="s">
        <v>98</v>
      </c>
      <c r="B1" s="567"/>
      <c r="C1" s="3"/>
      <c r="E1" s="498"/>
      <c r="F1" s="498"/>
      <c r="G1" s="498" t="s">
        <v>38</v>
      </c>
      <c r="I1" s="498"/>
      <c r="J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599" t="s">
        <v>194</v>
      </c>
      <c r="W1" s="599"/>
      <c r="X1" s="599"/>
      <c r="Y1" s="599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</row>
    <row r="2" spans="1:79" s="4" customFormat="1" ht="18" x14ac:dyDescent="0.2">
      <c r="A2" s="567" t="s">
        <v>99</v>
      </c>
      <c r="B2" s="567"/>
      <c r="C2" s="3"/>
      <c r="E2" s="498"/>
      <c r="F2" s="498"/>
      <c r="G2" s="498" t="s">
        <v>12</v>
      </c>
      <c r="I2" s="498"/>
      <c r="J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599" t="s">
        <v>192</v>
      </c>
      <c r="W2" s="599"/>
      <c r="X2" s="599"/>
      <c r="Y2" s="599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</row>
    <row r="3" spans="1:79" s="4" customFormat="1" ht="18" x14ac:dyDescent="0.2">
      <c r="A3" s="567"/>
      <c r="B3" s="567"/>
      <c r="C3" s="3"/>
      <c r="E3" s="498"/>
      <c r="F3" s="498"/>
      <c r="G3" s="498" t="s">
        <v>13</v>
      </c>
      <c r="I3" s="498"/>
      <c r="J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599" t="s">
        <v>193</v>
      </c>
      <c r="W3" s="599"/>
      <c r="X3" s="599"/>
      <c r="Y3" s="599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</row>
    <row r="4" spans="1:79" ht="18" x14ac:dyDescent="0.2">
      <c r="E4" s="498"/>
      <c r="F4" s="498"/>
      <c r="G4" s="498" t="s">
        <v>117</v>
      </c>
      <c r="I4" s="498"/>
      <c r="J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</row>
    <row r="5" spans="1:79" ht="18.75" x14ac:dyDescent="0.2">
      <c r="D5" s="607" t="s">
        <v>135</v>
      </c>
      <c r="E5" s="607"/>
      <c r="F5" s="607"/>
      <c r="G5" s="607"/>
      <c r="H5" s="607"/>
      <c r="I5" s="607"/>
      <c r="J5" s="607"/>
      <c r="K5" s="607"/>
      <c r="L5" s="607"/>
      <c r="M5" s="607"/>
      <c r="N5" s="498"/>
      <c r="O5" s="498"/>
      <c r="P5" s="498"/>
      <c r="Q5" s="498"/>
      <c r="R5" s="498"/>
      <c r="S5" s="498"/>
      <c r="T5" s="498"/>
      <c r="U5" s="498"/>
      <c r="V5" s="498"/>
    </row>
    <row r="6" spans="1:79" ht="33" customHeight="1" x14ac:dyDescent="0.2"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5"/>
    </row>
    <row r="7" spans="1:79" ht="25.5" customHeight="1" thickBot="1" x14ac:dyDescent="0.25">
      <c r="A7" s="615" t="s">
        <v>42</v>
      </c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</row>
    <row r="8" spans="1:79" s="10" customFormat="1" ht="20.25" customHeight="1" thickBot="1" x14ac:dyDescent="0.25">
      <c r="A8" s="603"/>
      <c r="B8" s="630" t="s">
        <v>14</v>
      </c>
      <c r="C8" s="632" t="s">
        <v>15</v>
      </c>
      <c r="D8" s="638" t="s">
        <v>15</v>
      </c>
      <c r="E8" s="568" t="s">
        <v>16</v>
      </c>
      <c r="F8" s="650" t="s">
        <v>17</v>
      </c>
      <c r="G8" s="652" t="s">
        <v>41</v>
      </c>
      <c r="H8" s="624" t="s">
        <v>39</v>
      </c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5"/>
      <c r="U8" s="625"/>
      <c r="V8" s="625"/>
      <c r="W8" s="625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</row>
    <row r="9" spans="1:79" s="10" customFormat="1" ht="20.25" customHeight="1" thickBot="1" x14ac:dyDescent="0.25">
      <c r="A9" s="637"/>
      <c r="B9" s="631"/>
      <c r="C9" s="633"/>
      <c r="D9" s="639"/>
      <c r="E9" s="577" t="s">
        <v>0</v>
      </c>
      <c r="F9" s="651"/>
      <c r="G9" s="653"/>
      <c r="H9" s="624" t="s">
        <v>19</v>
      </c>
      <c r="I9" s="625"/>
      <c r="J9" s="625"/>
      <c r="K9" s="626"/>
      <c r="L9" s="624" t="s">
        <v>20</v>
      </c>
      <c r="M9" s="625"/>
      <c r="N9" s="625"/>
      <c r="O9" s="626"/>
      <c r="P9" s="624" t="s">
        <v>21</v>
      </c>
      <c r="Q9" s="625"/>
      <c r="R9" s="625"/>
      <c r="S9" s="626"/>
      <c r="T9" s="624" t="s">
        <v>22</v>
      </c>
      <c r="U9" s="625"/>
      <c r="V9" s="625"/>
      <c r="W9" s="626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</row>
    <row r="10" spans="1:79" s="10" customFormat="1" ht="19.5" customHeight="1" x14ac:dyDescent="0.2">
      <c r="A10" s="621" t="s">
        <v>43</v>
      </c>
      <c r="B10" s="622"/>
      <c r="C10" s="623"/>
      <c r="D10" s="568"/>
      <c r="E10" s="143"/>
      <c r="F10" s="143"/>
      <c r="G10" s="282" t="s">
        <v>26</v>
      </c>
      <c r="H10" s="569" t="s">
        <v>40</v>
      </c>
      <c r="I10" s="569" t="s">
        <v>27</v>
      </c>
      <c r="J10" s="196" t="s">
        <v>28</v>
      </c>
      <c r="K10" s="566" t="s">
        <v>26</v>
      </c>
      <c r="L10" s="569" t="s">
        <v>40</v>
      </c>
      <c r="M10" s="569" t="s">
        <v>27</v>
      </c>
      <c r="N10" s="196" t="s">
        <v>28</v>
      </c>
      <c r="O10" s="566" t="s">
        <v>26</v>
      </c>
      <c r="P10" s="569" t="s">
        <v>40</v>
      </c>
      <c r="Q10" s="569" t="s">
        <v>27</v>
      </c>
      <c r="R10" s="196" t="s">
        <v>28</v>
      </c>
      <c r="S10" s="566" t="s">
        <v>26</v>
      </c>
      <c r="T10" s="569" t="s">
        <v>40</v>
      </c>
      <c r="U10" s="569" t="s">
        <v>27</v>
      </c>
      <c r="V10" s="196" t="s">
        <v>28</v>
      </c>
      <c r="W10" s="197" t="s">
        <v>14</v>
      </c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</row>
    <row r="11" spans="1:79" s="10" customFormat="1" ht="18.75" customHeight="1" thickBot="1" x14ac:dyDescent="0.25">
      <c r="A11" s="634" t="s">
        <v>67</v>
      </c>
      <c r="B11" s="635"/>
      <c r="C11" s="636"/>
      <c r="D11" s="198">
        <f>SUM(G11,H11,K11,L11,O11,P11,S11,T11)</f>
        <v>13</v>
      </c>
      <c r="E11" s="199">
        <f>SUM(J11,N11,R11,V11)</f>
        <v>17</v>
      </c>
      <c r="F11" s="200"/>
      <c r="G11" s="283">
        <v>0</v>
      </c>
      <c r="H11" s="202">
        <v>0</v>
      </c>
      <c r="I11" s="284"/>
      <c r="J11" s="204">
        <v>0</v>
      </c>
      <c r="K11" s="285">
        <f>SUM(K12:K16)</f>
        <v>2</v>
      </c>
      <c r="L11" s="286">
        <f>SUM(L12:L16)</f>
        <v>3</v>
      </c>
      <c r="M11" s="286"/>
      <c r="N11" s="287">
        <f>SUM(N12:N16)</f>
        <v>7</v>
      </c>
      <c r="O11" s="285">
        <f>SUM(O12:O16)</f>
        <v>1</v>
      </c>
      <c r="P11" s="286">
        <f>SUM(P12:P16)</f>
        <v>2</v>
      </c>
      <c r="Q11" s="286"/>
      <c r="R11" s="287">
        <f>SUM(R12:R16)</f>
        <v>3</v>
      </c>
      <c r="S11" s="285">
        <f>SUM(S12:S16)</f>
        <v>1</v>
      </c>
      <c r="T11" s="286">
        <f>SUM(T12:T16)</f>
        <v>4</v>
      </c>
      <c r="U11" s="286"/>
      <c r="V11" s="287">
        <f>SUM(V12:V16)</f>
        <v>7</v>
      </c>
      <c r="W11" s="206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</row>
    <row r="12" spans="1:79" s="10" customFormat="1" ht="18.75" customHeight="1" x14ac:dyDescent="0.2">
      <c r="A12" s="566" t="s">
        <v>36</v>
      </c>
      <c r="B12" s="179" t="s">
        <v>149</v>
      </c>
      <c r="C12" s="316" t="s">
        <v>93</v>
      </c>
      <c r="D12" s="288">
        <f>G12+H12+K12+L12+O12+P12+S12+T12</f>
        <v>2</v>
      </c>
      <c r="E12" s="289">
        <f>J12+N12+R12+V12</f>
        <v>4</v>
      </c>
      <c r="F12" s="288" t="s">
        <v>4</v>
      </c>
      <c r="G12" s="290"/>
      <c r="H12" s="291"/>
      <c r="I12" s="292"/>
      <c r="J12" s="293"/>
      <c r="K12" s="294"/>
      <c r="L12" s="291"/>
      <c r="M12" s="291"/>
      <c r="N12" s="293"/>
      <c r="O12" s="294"/>
      <c r="P12" s="291"/>
      <c r="Q12" s="291"/>
      <c r="R12" s="293"/>
      <c r="S12" s="294">
        <v>1</v>
      </c>
      <c r="T12" s="291">
        <v>1</v>
      </c>
      <c r="U12" s="291" t="s">
        <v>61</v>
      </c>
      <c r="V12" s="293">
        <v>4</v>
      </c>
      <c r="W12" s="506" t="s">
        <v>136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</row>
    <row r="13" spans="1:79" s="130" customFormat="1" ht="18.75" customHeight="1" x14ac:dyDescent="0.2">
      <c r="A13" s="178" t="s">
        <v>106</v>
      </c>
      <c r="B13" s="179" t="s">
        <v>150</v>
      </c>
      <c r="C13" s="179" t="s">
        <v>97</v>
      </c>
      <c r="D13" s="270">
        <f t="shared" ref="D13:D16" si="0">G13+H13+K13+L13+O13+P13+S13+T13</f>
        <v>3</v>
      </c>
      <c r="E13" s="277">
        <f t="shared" ref="E13:E16" si="1">J13+N13+R13+V13</f>
        <v>4</v>
      </c>
      <c r="F13" s="173" t="s">
        <v>4</v>
      </c>
      <c r="G13" s="258"/>
      <c r="H13" s="155"/>
      <c r="I13" s="156"/>
      <c r="J13" s="261"/>
      <c r="K13" s="163">
        <v>1</v>
      </c>
      <c r="L13" s="155">
        <v>2</v>
      </c>
      <c r="M13" s="155" t="s">
        <v>2</v>
      </c>
      <c r="N13" s="261">
        <v>4</v>
      </c>
      <c r="O13" s="163"/>
      <c r="P13" s="155"/>
      <c r="Q13" s="155"/>
      <c r="R13" s="261"/>
      <c r="S13" s="163"/>
      <c r="T13" s="156"/>
      <c r="U13" s="155"/>
      <c r="V13" s="261"/>
      <c r="W13" s="506" t="s">
        <v>136</v>
      </c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</row>
    <row r="14" spans="1:79" s="130" customFormat="1" ht="18.75" customHeight="1" x14ac:dyDescent="0.2">
      <c r="A14" s="160" t="s">
        <v>73</v>
      </c>
      <c r="B14" s="179" t="s">
        <v>151</v>
      </c>
      <c r="C14" s="179" t="s">
        <v>94</v>
      </c>
      <c r="D14" s="270">
        <f t="shared" si="0"/>
        <v>3</v>
      </c>
      <c r="E14" s="277">
        <f t="shared" si="1"/>
        <v>3</v>
      </c>
      <c r="F14" s="173" t="s">
        <v>4</v>
      </c>
      <c r="G14" s="258"/>
      <c r="H14" s="155"/>
      <c r="I14" s="156"/>
      <c r="J14" s="261"/>
      <c r="K14" s="163"/>
      <c r="L14" s="155"/>
      <c r="M14" s="155"/>
      <c r="N14" s="261"/>
      <c r="O14" s="163">
        <v>1</v>
      </c>
      <c r="P14" s="155">
        <v>2</v>
      </c>
      <c r="Q14" s="155" t="s">
        <v>2</v>
      </c>
      <c r="R14" s="261">
        <v>3</v>
      </c>
      <c r="S14" s="573"/>
      <c r="T14" s="156"/>
      <c r="U14" s="155"/>
      <c r="V14" s="261"/>
      <c r="W14" s="506" t="s">
        <v>136</v>
      </c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</row>
    <row r="15" spans="1:79" s="130" customFormat="1" ht="18.75" customHeight="1" x14ac:dyDescent="0.2">
      <c r="A15" s="178" t="s">
        <v>107</v>
      </c>
      <c r="B15" s="179" t="s">
        <v>152</v>
      </c>
      <c r="C15" s="179" t="s">
        <v>95</v>
      </c>
      <c r="D15" s="270">
        <f t="shared" si="0"/>
        <v>3</v>
      </c>
      <c r="E15" s="277">
        <f t="shared" si="1"/>
        <v>3</v>
      </c>
      <c r="F15" s="173" t="s">
        <v>4</v>
      </c>
      <c r="G15" s="258"/>
      <c r="H15" s="155"/>
      <c r="I15" s="156"/>
      <c r="J15" s="261"/>
      <c r="K15" s="163"/>
      <c r="L15" s="155"/>
      <c r="M15" s="155"/>
      <c r="N15" s="261"/>
      <c r="O15" s="163"/>
      <c r="P15" s="155"/>
      <c r="Q15" s="155"/>
      <c r="R15" s="261"/>
      <c r="S15" s="163">
        <v>0</v>
      </c>
      <c r="T15" s="155">
        <v>3</v>
      </c>
      <c r="U15" s="155" t="s">
        <v>61</v>
      </c>
      <c r="V15" s="261">
        <v>3</v>
      </c>
      <c r="W15" s="173" t="s">
        <v>151</v>
      </c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</row>
    <row r="16" spans="1:79" s="130" customFormat="1" ht="18.75" customHeight="1" thickBot="1" x14ac:dyDescent="0.25">
      <c r="A16" s="265" t="s">
        <v>108</v>
      </c>
      <c r="B16" s="179" t="s">
        <v>153</v>
      </c>
      <c r="C16" s="181" t="s">
        <v>96</v>
      </c>
      <c r="D16" s="276">
        <f t="shared" si="0"/>
        <v>2</v>
      </c>
      <c r="E16" s="295">
        <f t="shared" si="1"/>
        <v>3</v>
      </c>
      <c r="F16" s="174" t="s">
        <v>4</v>
      </c>
      <c r="G16" s="296"/>
      <c r="H16" s="166"/>
      <c r="I16" s="167"/>
      <c r="J16" s="168"/>
      <c r="K16" s="165">
        <v>1</v>
      </c>
      <c r="L16" s="166">
        <v>1</v>
      </c>
      <c r="M16" s="166" t="s">
        <v>2</v>
      </c>
      <c r="N16" s="168">
        <v>3</v>
      </c>
      <c r="O16" s="165"/>
      <c r="P16" s="166"/>
      <c r="Q16" s="166"/>
      <c r="R16" s="168"/>
      <c r="S16" s="165"/>
      <c r="T16" s="166"/>
      <c r="U16" s="166"/>
      <c r="V16" s="168"/>
      <c r="W16" s="506" t="s">
        <v>136</v>
      </c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</row>
    <row r="17" spans="1:78" s="10" customFormat="1" ht="18.75" customHeight="1" thickBot="1" x14ac:dyDescent="0.25">
      <c r="A17" s="627" t="s">
        <v>68</v>
      </c>
      <c r="B17" s="628"/>
      <c r="C17" s="629"/>
      <c r="D17" s="218">
        <f>SUM(D18:D21)</f>
        <v>34</v>
      </c>
      <c r="E17" s="219">
        <f>SUM(E18:E21)</f>
        <v>42</v>
      </c>
      <c r="F17" s="220"/>
      <c r="G17" s="304">
        <f>SUM(G18:G21)</f>
        <v>0</v>
      </c>
      <c r="H17" s="222">
        <f>SUM(H18:H21)</f>
        <v>0</v>
      </c>
      <c r="I17" s="223"/>
      <c r="J17" s="225">
        <f>SUM(J18:J21)</f>
        <v>0</v>
      </c>
      <c r="K17" s="305">
        <f>SUM(K18:K21)</f>
        <v>2</v>
      </c>
      <c r="L17" s="224">
        <f>SUM(L18:L21)</f>
        <v>1</v>
      </c>
      <c r="M17" s="224"/>
      <c r="N17" s="225">
        <f>SUM(N18:N21)</f>
        <v>4</v>
      </c>
      <c r="O17" s="221">
        <f>SUM(O18:O21)</f>
        <v>1</v>
      </c>
      <c r="P17" s="222">
        <f>SUM(P18:P21)</f>
        <v>11</v>
      </c>
      <c r="Q17" s="222"/>
      <c r="R17" s="306">
        <f>SUM(R18:R21)</f>
        <v>14</v>
      </c>
      <c r="S17" s="221">
        <f>SUM(S18:S21)</f>
        <v>1</v>
      </c>
      <c r="T17" s="222">
        <f>SUM(T18:T21)</f>
        <v>18</v>
      </c>
      <c r="U17" s="222"/>
      <c r="V17" s="306">
        <f>SUM(V18:V21)</f>
        <v>24</v>
      </c>
      <c r="W17" s="226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</row>
    <row r="18" spans="1:78" s="130" customFormat="1" ht="18.75" customHeight="1" x14ac:dyDescent="0.2">
      <c r="A18" s="317" t="s">
        <v>109</v>
      </c>
      <c r="B18" s="179" t="s">
        <v>154</v>
      </c>
      <c r="C18" s="318" t="s">
        <v>62</v>
      </c>
      <c r="D18" s="303">
        <f>SUM(G18,H18,K18,L18,O18,P18,S18,T18)</f>
        <v>3</v>
      </c>
      <c r="E18" s="297">
        <f t="shared" ref="E18:E24" si="2">SUM(J18,N18,R18,V18)</f>
        <v>4</v>
      </c>
      <c r="F18" s="237" t="s">
        <v>4</v>
      </c>
      <c r="G18" s="298"/>
      <c r="H18" s="240"/>
      <c r="I18" s="241"/>
      <c r="J18" s="299"/>
      <c r="K18" s="239">
        <v>2</v>
      </c>
      <c r="L18" s="240">
        <v>1</v>
      </c>
      <c r="M18" s="240" t="s">
        <v>61</v>
      </c>
      <c r="N18" s="299">
        <v>4</v>
      </c>
      <c r="O18" s="300"/>
      <c r="P18" s="301"/>
      <c r="Q18" s="301"/>
      <c r="R18" s="302"/>
      <c r="S18" s="239"/>
      <c r="T18" s="240"/>
      <c r="U18" s="240"/>
      <c r="V18" s="299"/>
      <c r="W18" s="506" t="s">
        <v>136</v>
      </c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</row>
    <row r="19" spans="1:78" s="130" customFormat="1" ht="18.75" customHeight="1" x14ac:dyDescent="0.2">
      <c r="A19" s="178" t="s">
        <v>110</v>
      </c>
      <c r="B19" s="179" t="s">
        <v>155</v>
      </c>
      <c r="C19" s="179" t="s">
        <v>63</v>
      </c>
      <c r="D19" s="269">
        <v>4</v>
      </c>
      <c r="E19" s="278">
        <v>4</v>
      </c>
      <c r="F19" s="173" t="s">
        <v>4</v>
      </c>
      <c r="G19" s="258"/>
      <c r="H19" s="155"/>
      <c r="I19" s="156"/>
      <c r="J19" s="261"/>
      <c r="K19" s="163"/>
      <c r="L19" s="155"/>
      <c r="M19" s="155"/>
      <c r="N19" s="261"/>
      <c r="O19" s="163">
        <v>1</v>
      </c>
      <c r="P19" s="155">
        <v>3</v>
      </c>
      <c r="Q19" s="155" t="s">
        <v>2</v>
      </c>
      <c r="R19" s="261">
        <v>4</v>
      </c>
      <c r="S19" s="163"/>
      <c r="T19" s="155"/>
      <c r="U19" s="155"/>
      <c r="V19" s="261"/>
      <c r="W19" s="555" t="s">
        <v>154</v>
      </c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</row>
    <row r="20" spans="1:78" s="130" customFormat="1" ht="18.75" customHeight="1" x14ac:dyDescent="0.2">
      <c r="A20" s="178" t="s">
        <v>111</v>
      </c>
      <c r="B20" s="179" t="s">
        <v>156</v>
      </c>
      <c r="C20" s="179" t="s">
        <v>11</v>
      </c>
      <c r="D20" s="269">
        <f>SUM(G20,H20,K20,L20,O20,P20,S20,T20)</f>
        <v>3</v>
      </c>
      <c r="E20" s="278">
        <f t="shared" si="2"/>
        <v>4</v>
      </c>
      <c r="F20" s="173" t="s">
        <v>4</v>
      </c>
      <c r="G20" s="258"/>
      <c r="H20" s="155"/>
      <c r="I20" s="156"/>
      <c r="J20" s="261"/>
      <c r="K20" s="163"/>
      <c r="L20" s="155"/>
      <c r="M20" s="155"/>
      <c r="N20" s="261"/>
      <c r="O20" s="163"/>
      <c r="P20" s="155"/>
      <c r="Q20" s="155"/>
      <c r="R20" s="261"/>
      <c r="S20" s="163">
        <v>1</v>
      </c>
      <c r="T20" s="155">
        <v>2</v>
      </c>
      <c r="U20" s="155" t="s">
        <v>2</v>
      </c>
      <c r="V20" s="261">
        <v>4</v>
      </c>
      <c r="W20" s="506" t="s">
        <v>136</v>
      </c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</row>
    <row r="21" spans="1:78" s="130" customFormat="1" ht="18.75" customHeight="1" thickBot="1" x14ac:dyDescent="0.25">
      <c r="A21" s="180" t="s">
        <v>112</v>
      </c>
      <c r="B21" s="179" t="s">
        <v>164</v>
      </c>
      <c r="C21" s="181" t="s">
        <v>9</v>
      </c>
      <c r="D21" s="308">
        <f>SUM(G21,H21,K21,L21,O21,P21,S21,T21)</f>
        <v>24</v>
      </c>
      <c r="E21" s="309">
        <f t="shared" si="2"/>
        <v>30</v>
      </c>
      <c r="F21" s="229" t="s">
        <v>4</v>
      </c>
      <c r="G21" s="310"/>
      <c r="H21" s="311"/>
      <c r="I21" s="312"/>
      <c r="J21" s="313"/>
      <c r="K21" s="314"/>
      <c r="L21" s="311"/>
      <c r="M21" s="311"/>
      <c r="N21" s="313"/>
      <c r="O21" s="314">
        <v>0</v>
      </c>
      <c r="P21" s="311">
        <v>8</v>
      </c>
      <c r="Q21" s="311" t="s">
        <v>114</v>
      </c>
      <c r="R21" s="313">
        <v>10</v>
      </c>
      <c r="S21" s="314">
        <v>0</v>
      </c>
      <c r="T21" s="311">
        <v>16</v>
      </c>
      <c r="U21" s="311" t="s">
        <v>114</v>
      </c>
      <c r="V21" s="315">
        <v>20</v>
      </c>
      <c r="W21" s="552" t="s">
        <v>180</v>
      </c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</row>
    <row r="22" spans="1:78" s="10" customFormat="1" ht="18.75" customHeight="1" x14ac:dyDescent="0.2">
      <c r="A22" s="621" t="s">
        <v>51</v>
      </c>
      <c r="B22" s="622"/>
      <c r="C22" s="623"/>
      <c r="D22" s="280">
        <f>SUM(G22,K22,O22,S22)</f>
        <v>47</v>
      </c>
      <c r="E22" s="275">
        <f t="shared" si="2"/>
        <v>59</v>
      </c>
      <c r="F22" s="275"/>
      <c r="G22" s="616">
        <f>SUM(G11:H11,G17:H17)</f>
        <v>0</v>
      </c>
      <c r="H22" s="617"/>
      <c r="I22" s="570"/>
      <c r="J22" s="264">
        <f>SUM(J11,J17)</f>
        <v>0</v>
      </c>
      <c r="K22" s="616">
        <f>SUM(K11,L11,K17,L17)</f>
        <v>8</v>
      </c>
      <c r="L22" s="617"/>
      <c r="M22" s="570"/>
      <c r="N22" s="264">
        <f>SUM(N11,N17)</f>
        <v>11</v>
      </c>
      <c r="O22" s="616">
        <f>SUM(O11,P11,O17,P17)</f>
        <v>15</v>
      </c>
      <c r="P22" s="617"/>
      <c r="Q22" s="570"/>
      <c r="R22" s="264">
        <f>SUM(R11,R17)</f>
        <v>17</v>
      </c>
      <c r="S22" s="616">
        <f>SUM(S11,T11,S17,T17)</f>
        <v>24</v>
      </c>
      <c r="T22" s="617"/>
      <c r="U22" s="570"/>
      <c r="V22" s="264">
        <f>SUM(V11,V17)</f>
        <v>31</v>
      </c>
      <c r="W22" s="256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</row>
    <row r="23" spans="1:78" s="10" customFormat="1" ht="18.75" customHeight="1" x14ac:dyDescent="0.2">
      <c r="A23" s="640" t="s">
        <v>45</v>
      </c>
      <c r="B23" s="641"/>
      <c r="C23" s="642"/>
      <c r="D23" s="176">
        <f>SUM(G23,K23,O23,S23)</f>
        <v>44</v>
      </c>
      <c r="E23" s="169">
        <f>SUM(J23,N23,R23,V23)</f>
        <v>55</v>
      </c>
      <c r="F23" s="169"/>
      <c r="G23" s="648">
        <f>MSc_N_Alap!$G$30+MSc_N_Alap!$H$30</f>
        <v>24</v>
      </c>
      <c r="H23" s="649"/>
      <c r="I23" s="575"/>
      <c r="J23" s="12">
        <f>MSc_N_Alap!$J$30</f>
        <v>30</v>
      </c>
      <c r="K23" s="648">
        <f>MSc_N_Alap!$K$30+MSc_N_Alap!$L$30</f>
        <v>14</v>
      </c>
      <c r="L23" s="649"/>
      <c r="M23" s="575"/>
      <c r="N23" s="12">
        <f>MSc_N_Alap!$N$30</f>
        <v>18</v>
      </c>
      <c r="O23" s="648">
        <f>MSc_N_Alap!$O$30+MSc_N_Alap!$P$30</f>
        <v>6</v>
      </c>
      <c r="P23" s="649"/>
      <c r="Q23" s="575"/>
      <c r="R23" s="12">
        <f>MSc_N_Alap!$R$30</f>
        <v>7</v>
      </c>
      <c r="S23" s="648">
        <f>MSc_N_Alap!$S$30+MSc_N_Alap!$T$30</f>
        <v>0</v>
      </c>
      <c r="T23" s="649"/>
      <c r="U23" s="575"/>
      <c r="V23" s="12">
        <f>MSc_N_Alap!$V$30</f>
        <v>0</v>
      </c>
      <c r="W23" s="256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</row>
    <row r="24" spans="1:78" s="10" customFormat="1" ht="18.75" customHeight="1" x14ac:dyDescent="0.2">
      <c r="A24" s="640" t="s">
        <v>49</v>
      </c>
      <c r="B24" s="641"/>
      <c r="C24" s="642"/>
      <c r="D24" s="176">
        <f>SUM(G24,K24,O24,S24)</f>
        <v>6</v>
      </c>
      <c r="E24" s="169">
        <f t="shared" si="2"/>
        <v>6</v>
      </c>
      <c r="F24" s="169"/>
      <c r="G24" s="648">
        <v>0</v>
      </c>
      <c r="H24" s="649"/>
      <c r="I24" s="575"/>
      <c r="J24" s="12">
        <v>0</v>
      </c>
      <c r="K24" s="648">
        <v>2</v>
      </c>
      <c r="L24" s="649"/>
      <c r="M24" s="575"/>
      <c r="N24" s="12">
        <v>2</v>
      </c>
      <c r="O24" s="648">
        <v>4</v>
      </c>
      <c r="P24" s="649"/>
      <c r="Q24" s="575"/>
      <c r="R24" s="12">
        <v>4</v>
      </c>
      <c r="S24" s="648">
        <v>0</v>
      </c>
      <c r="T24" s="649"/>
      <c r="U24" s="575"/>
      <c r="V24" s="12">
        <v>0</v>
      </c>
      <c r="W24" s="256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</row>
    <row r="25" spans="1:78" s="10" customFormat="1" ht="18.75" customHeight="1" x14ac:dyDescent="0.2">
      <c r="A25" s="618" t="s">
        <v>139</v>
      </c>
      <c r="B25" s="619"/>
      <c r="C25" s="620"/>
      <c r="D25" s="507"/>
      <c r="E25" s="508"/>
      <c r="F25" s="508"/>
      <c r="G25" s="509"/>
      <c r="H25" s="510"/>
      <c r="I25" s="510"/>
      <c r="J25" s="511"/>
      <c r="K25" s="163">
        <v>2</v>
      </c>
      <c r="L25" s="155">
        <v>0</v>
      </c>
      <c r="M25" s="155" t="s">
        <v>61</v>
      </c>
      <c r="N25" s="164">
        <v>2</v>
      </c>
      <c r="O25" s="163"/>
      <c r="P25" s="155"/>
      <c r="Q25" s="155"/>
      <c r="R25" s="164"/>
      <c r="S25" s="512"/>
      <c r="T25" s="510"/>
      <c r="U25" s="510"/>
      <c r="V25" s="511"/>
      <c r="W25" s="256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</row>
    <row r="26" spans="1:78" s="10" customFormat="1" ht="18.75" customHeight="1" x14ac:dyDescent="0.2">
      <c r="A26" s="618" t="s">
        <v>140</v>
      </c>
      <c r="B26" s="619"/>
      <c r="C26" s="620"/>
      <c r="D26" s="507"/>
      <c r="E26" s="508"/>
      <c r="F26" s="508"/>
      <c r="G26" s="509"/>
      <c r="H26" s="510"/>
      <c r="I26" s="510"/>
      <c r="J26" s="511"/>
      <c r="K26" s="163"/>
      <c r="L26" s="155"/>
      <c r="M26" s="155"/>
      <c r="N26" s="164"/>
      <c r="O26" s="163">
        <v>2</v>
      </c>
      <c r="P26" s="155">
        <v>0</v>
      </c>
      <c r="Q26" s="155" t="s">
        <v>61</v>
      </c>
      <c r="R26" s="164">
        <v>2</v>
      </c>
      <c r="S26" s="512"/>
      <c r="T26" s="510"/>
      <c r="U26" s="510"/>
      <c r="V26" s="511"/>
      <c r="W26" s="256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</row>
    <row r="27" spans="1:78" s="10" customFormat="1" ht="18.75" customHeight="1" x14ac:dyDescent="0.2">
      <c r="A27" s="618" t="s">
        <v>141</v>
      </c>
      <c r="B27" s="619"/>
      <c r="C27" s="620"/>
      <c r="D27" s="507"/>
      <c r="E27" s="508"/>
      <c r="F27" s="508"/>
      <c r="G27" s="509"/>
      <c r="H27" s="510"/>
      <c r="I27" s="510"/>
      <c r="J27" s="511"/>
      <c r="K27" s="163"/>
      <c r="L27" s="155"/>
      <c r="M27" s="155"/>
      <c r="N27" s="164"/>
      <c r="O27" s="163">
        <v>2</v>
      </c>
      <c r="P27" s="155">
        <v>0</v>
      </c>
      <c r="Q27" s="155" t="s">
        <v>61</v>
      </c>
      <c r="R27" s="164">
        <v>2</v>
      </c>
      <c r="S27" s="512"/>
      <c r="T27" s="510"/>
      <c r="U27" s="510"/>
      <c r="V27" s="511"/>
      <c r="W27" s="256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</row>
    <row r="28" spans="1:78" s="10" customFormat="1" ht="18.75" customHeight="1" x14ac:dyDescent="0.2">
      <c r="A28" s="645" t="s">
        <v>10</v>
      </c>
      <c r="B28" s="646"/>
      <c r="C28" s="647"/>
      <c r="D28" s="176">
        <f>SUM(D22:D24)</f>
        <v>97</v>
      </c>
      <c r="E28" s="176">
        <f>SUM(E22:E24)</f>
        <v>120</v>
      </c>
      <c r="F28" s="169"/>
      <c r="G28" s="576"/>
      <c r="H28" s="575"/>
      <c r="I28" s="575"/>
      <c r="J28" s="12">
        <f>SUM(J22,J23,J24)</f>
        <v>30</v>
      </c>
      <c r="K28" s="574"/>
      <c r="L28" s="575"/>
      <c r="M28" s="575"/>
      <c r="N28" s="12">
        <f>SUM(N22,N23,N24)</f>
        <v>31</v>
      </c>
      <c r="O28" s="574"/>
      <c r="P28" s="575"/>
      <c r="Q28" s="575"/>
      <c r="R28" s="12">
        <f>SUM(R22,R23,R24)</f>
        <v>28</v>
      </c>
      <c r="S28" s="574"/>
      <c r="T28" s="575"/>
      <c r="U28" s="575"/>
      <c r="V28" s="12">
        <f>SUM(V22,V23,V24)</f>
        <v>31</v>
      </c>
      <c r="W28" s="257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</row>
    <row r="29" spans="1:78" s="10" customFormat="1" ht="18.75" customHeight="1" x14ac:dyDescent="0.2">
      <c r="A29" s="160"/>
      <c r="B29" s="537"/>
      <c r="C29" s="159" t="s">
        <v>46</v>
      </c>
      <c r="D29" s="270"/>
      <c r="E29" s="270"/>
      <c r="F29" s="270"/>
      <c r="G29" s="643">
        <f>SUM(G22,G23,G24)</f>
        <v>24</v>
      </c>
      <c r="H29" s="644"/>
      <c r="I29" s="572"/>
      <c r="J29" s="260"/>
      <c r="K29" s="643">
        <f>SUM(K22,K23,K24)</f>
        <v>24</v>
      </c>
      <c r="L29" s="644"/>
      <c r="M29" s="572"/>
      <c r="N29" s="260"/>
      <c r="O29" s="643">
        <f>SUM(O22,O23,O24)</f>
        <v>25</v>
      </c>
      <c r="P29" s="644"/>
      <c r="Q29" s="572"/>
      <c r="R29" s="260"/>
      <c r="S29" s="643">
        <f>SUM(S22,S23,S24)</f>
        <v>24</v>
      </c>
      <c r="T29" s="644"/>
      <c r="U29" s="572"/>
      <c r="V29" s="260"/>
      <c r="W29" s="257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</row>
    <row r="30" spans="1:78" s="10" customFormat="1" ht="18.75" customHeight="1" x14ac:dyDescent="0.2">
      <c r="A30" s="160"/>
      <c r="B30" s="537"/>
      <c r="C30" s="159" t="s">
        <v>59</v>
      </c>
      <c r="D30" s="270"/>
      <c r="E30" s="270"/>
      <c r="F30" s="270"/>
      <c r="G30" s="571"/>
      <c r="H30" s="572"/>
      <c r="I30" s="572">
        <f>COUNTIF(MSc_N_Alap!I12:I28,"é")+COUNTIF(I12:I21,"é")</f>
        <v>4</v>
      </c>
      <c r="J30" s="260"/>
      <c r="K30" s="573"/>
      <c r="L30" s="572"/>
      <c r="M30" s="572">
        <v>4</v>
      </c>
      <c r="N30" s="260"/>
      <c r="O30" s="573"/>
      <c r="P30" s="572"/>
      <c r="Q30" s="572">
        <v>2</v>
      </c>
      <c r="R30" s="260"/>
      <c r="S30" s="573"/>
      <c r="T30" s="572"/>
      <c r="U30" s="572">
        <f>COUNTIF(MSc_N_Alap!U12:U28,"é")+COUNTIF(U12:U21,"é")</f>
        <v>2</v>
      </c>
      <c r="V30" s="260"/>
      <c r="W30" s="37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</row>
    <row r="31" spans="1:78" s="10" customFormat="1" ht="18.75" customHeight="1" thickBot="1" x14ac:dyDescent="0.25">
      <c r="A31" s="265"/>
      <c r="B31" s="538"/>
      <c r="C31" s="279" t="s">
        <v>44</v>
      </c>
      <c r="D31" s="276"/>
      <c r="E31" s="276"/>
      <c r="F31" s="276"/>
      <c r="G31" s="273"/>
      <c r="H31" s="266"/>
      <c r="I31" s="266">
        <f>COUNTIF(MSc_N_Alap!I12:I28,"v")+COUNTIF(I12:I21,"v")</f>
        <v>4</v>
      </c>
      <c r="J31" s="267"/>
      <c r="K31" s="274"/>
      <c r="L31" s="266"/>
      <c r="M31" s="266">
        <v>5</v>
      </c>
      <c r="N31" s="267"/>
      <c r="O31" s="274"/>
      <c r="P31" s="266"/>
      <c r="Q31" s="266">
        <f>COUNTIF(MSc_N_Alap!Q12:Q28,"v")+COUNTIF(Q12:Q21,"v")</f>
        <v>4</v>
      </c>
      <c r="R31" s="267"/>
      <c r="S31" s="274"/>
      <c r="T31" s="266"/>
      <c r="U31" s="266">
        <f>COUNTIF(MSc_N_Alap!U12:U28,"v")+COUNTIF(U12:U21,"v")</f>
        <v>1</v>
      </c>
      <c r="V31" s="267"/>
      <c r="W31" s="37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</row>
    <row r="32" spans="1:78" s="19" customFormat="1" ht="15" customHeight="1" x14ac:dyDescent="0.2">
      <c r="A32" s="15"/>
      <c r="B32" s="15"/>
      <c r="C32" s="21"/>
      <c r="D32" s="24"/>
      <c r="E32" s="25"/>
      <c r="F32" s="25"/>
      <c r="G32" s="26"/>
      <c r="H32" s="26"/>
      <c r="I32" s="36"/>
      <c r="J32" s="27"/>
      <c r="K32" s="26"/>
      <c r="L32" s="26"/>
      <c r="M32" s="36"/>
      <c r="N32" s="27"/>
      <c r="O32" s="26"/>
      <c r="P32" s="26"/>
      <c r="Q32" s="36"/>
      <c r="R32" s="27"/>
      <c r="S32" s="26"/>
      <c r="T32" s="26"/>
      <c r="U32" s="36"/>
      <c r="V32" s="27"/>
      <c r="W32" s="27"/>
    </row>
    <row r="33" spans="1:23" s="19" customFormat="1" ht="15" customHeight="1" x14ac:dyDescent="0.2">
      <c r="A33" s="15"/>
      <c r="B33" s="15"/>
      <c r="C33" s="21"/>
      <c r="D33" s="24"/>
      <c r="E33" s="25"/>
      <c r="F33" s="25"/>
      <c r="G33" s="26"/>
      <c r="H33" s="26"/>
      <c r="I33" s="36"/>
      <c r="J33" s="27"/>
      <c r="K33" s="26"/>
      <c r="L33" s="26"/>
      <c r="M33" s="36"/>
      <c r="N33" s="27"/>
      <c r="O33" s="26"/>
      <c r="P33" s="26"/>
      <c r="Q33" s="36"/>
      <c r="R33" s="27"/>
      <c r="S33" s="26"/>
      <c r="T33" s="26"/>
      <c r="U33" s="36"/>
      <c r="V33" s="27"/>
      <c r="W33" s="27"/>
    </row>
    <row r="34" spans="1:23" s="19" customFormat="1" ht="15" customHeight="1" x14ac:dyDescent="0.2">
      <c r="A34" s="15"/>
      <c r="B34" s="15"/>
      <c r="C34" s="40" t="s">
        <v>54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26"/>
      <c r="U34" s="36"/>
      <c r="V34" s="28"/>
      <c r="W34" s="28"/>
    </row>
    <row r="35" spans="1:23" s="19" customFormat="1" ht="15" customHeight="1" x14ac:dyDescent="0.2">
      <c r="A35" s="39"/>
      <c r="B35" s="39"/>
      <c r="C35" s="40" t="s">
        <v>53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8"/>
      <c r="U35" s="8"/>
      <c r="V35" s="8"/>
      <c r="W35" s="8"/>
    </row>
    <row r="36" spans="1:23" s="19" customFormat="1" ht="15" customHeight="1" x14ac:dyDescent="0.2">
      <c r="W36" s="251" t="s">
        <v>191</v>
      </c>
    </row>
    <row r="37" spans="1:23" s="19" customFormat="1" ht="11.25" x14ac:dyDescent="0.2">
      <c r="N37" s="38"/>
    </row>
    <row r="38" spans="1:23" ht="18.75" x14ac:dyDescent="0.2">
      <c r="C38" s="147" t="s">
        <v>115</v>
      </c>
      <c r="D38" s="139">
        <f>SUM(G11,G17,K11,K17,O11,O17,S11,S17,MSc_N_Alap!G30,MSc_N_Alap!K30,MSc_N_Alap!O30,MSc_N_Alap!S30)</f>
        <v>34</v>
      </c>
      <c r="E38" s="144">
        <f>D38/D28</f>
        <v>0.35051546391752575</v>
      </c>
      <c r="W38" s="251" t="s">
        <v>123</v>
      </c>
    </row>
    <row r="39" spans="1:23" ht="15" x14ac:dyDescent="0.2">
      <c r="C39" s="147" t="s">
        <v>116</v>
      </c>
      <c r="D39" s="139">
        <f>SUM(H11,I11,L11,M11,P11,Q11,T11,U11,H17,I17,L17,M17,P17,Q17,T17,U17,K24,O24,MSc_N_Alap!H30,MSc_N_Alap!I30,MSc_N_Alap!L30,MSc_N_Alap!M30,MSc_N_Alap!P30,MSc_N_Alap!Q30,MSc_N_Alap!T30,MSc_N_Alap!U30)</f>
        <v>63</v>
      </c>
      <c r="E39" s="144">
        <f>D39/D28</f>
        <v>0.64948453608247425</v>
      </c>
    </row>
  </sheetData>
  <mergeCells count="42">
    <mergeCell ref="S29:T29"/>
    <mergeCell ref="O23:P23"/>
    <mergeCell ref="G24:H24"/>
    <mergeCell ref="F8:F9"/>
    <mergeCell ref="H8:W8"/>
    <mergeCell ref="G8:G9"/>
    <mergeCell ref="P9:S9"/>
    <mergeCell ref="T9:W9"/>
    <mergeCell ref="L9:O9"/>
    <mergeCell ref="G23:H23"/>
    <mergeCell ref="S23:T23"/>
    <mergeCell ref="K22:L22"/>
    <mergeCell ref="K23:L23"/>
    <mergeCell ref="O24:P24"/>
    <mergeCell ref="K24:L24"/>
    <mergeCell ref="S24:T24"/>
    <mergeCell ref="A26:C26"/>
    <mergeCell ref="A27:C27"/>
    <mergeCell ref="G29:H29"/>
    <mergeCell ref="K29:L29"/>
    <mergeCell ref="O29:P29"/>
    <mergeCell ref="A28:C28"/>
    <mergeCell ref="S22:T22"/>
    <mergeCell ref="A25:C25"/>
    <mergeCell ref="A10:C10"/>
    <mergeCell ref="H9:K9"/>
    <mergeCell ref="A17:C17"/>
    <mergeCell ref="B8:B9"/>
    <mergeCell ref="C8:C9"/>
    <mergeCell ref="A11:C11"/>
    <mergeCell ref="A8:A9"/>
    <mergeCell ref="D8:D9"/>
    <mergeCell ref="A24:C24"/>
    <mergeCell ref="G22:H22"/>
    <mergeCell ref="A23:C23"/>
    <mergeCell ref="A22:C22"/>
    <mergeCell ref="O22:P22"/>
    <mergeCell ref="D5:M5"/>
    <mergeCell ref="A7:W7"/>
    <mergeCell ref="V1:Y1"/>
    <mergeCell ref="V2:Y2"/>
    <mergeCell ref="V3:Y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Footer>&amp;R&amp;F</oddFooter>
  </headerFooter>
  <ignoredErrors>
    <ignoredError sqref="D17:E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38"/>
  <sheetViews>
    <sheetView showGridLines="0" topLeftCell="A10" zoomScale="60" zoomScaleNormal="60" zoomScaleSheetLayoutView="70" zoomScalePageLayoutView="80" workbookViewId="0">
      <selection sqref="A1:Z38"/>
    </sheetView>
  </sheetViews>
  <sheetFormatPr defaultColWidth="9.140625" defaultRowHeight="12.75" x14ac:dyDescent="0.2"/>
  <cols>
    <col min="1" max="1" width="5.42578125" style="5" customWidth="1"/>
    <col min="2" max="2" width="18.28515625" style="5" bestFit="1" customWidth="1"/>
    <col min="3" max="3" width="82.42578125" style="7" customWidth="1"/>
    <col min="4" max="4" width="6" style="8" customWidth="1"/>
    <col min="5" max="6" width="8.140625" style="8" customWidth="1"/>
    <col min="7" max="8" width="4.42578125" style="8" customWidth="1"/>
    <col min="9" max="9" width="3.42578125" style="8" customWidth="1"/>
    <col min="10" max="10" width="4.7109375" style="8" customWidth="1"/>
    <col min="11" max="12" width="4.42578125" style="8" customWidth="1"/>
    <col min="13" max="13" width="3.42578125" style="8" customWidth="1"/>
    <col min="14" max="14" width="4.7109375" style="8" customWidth="1"/>
    <col min="15" max="16" width="4.42578125" style="8" customWidth="1"/>
    <col min="17" max="17" width="3.42578125" style="8" customWidth="1"/>
    <col min="18" max="18" width="4.85546875" style="8" customWidth="1"/>
    <col min="19" max="20" width="4.42578125" style="8" customWidth="1"/>
    <col min="21" max="21" width="3.42578125" style="8" customWidth="1"/>
    <col min="22" max="22" width="4.7109375" style="8" customWidth="1"/>
    <col min="23" max="23" width="35.42578125" style="8" bestFit="1" customWidth="1"/>
    <col min="24" max="16384" width="9.140625" style="8"/>
  </cols>
  <sheetData>
    <row r="1" spans="1:26" s="4" customFormat="1" ht="18" x14ac:dyDescent="0.2">
      <c r="A1" s="1" t="s">
        <v>98</v>
      </c>
      <c r="B1" s="520"/>
      <c r="C1" s="3"/>
      <c r="E1" s="32"/>
      <c r="F1" s="32"/>
      <c r="G1" s="32" t="s">
        <v>38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599" t="s">
        <v>194</v>
      </c>
      <c r="W1" s="599"/>
      <c r="X1" s="600"/>
      <c r="Y1" s="600"/>
      <c r="Z1" s="600"/>
    </row>
    <row r="2" spans="1:26" s="4" customFormat="1" ht="18" x14ac:dyDescent="0.2">
      <c r="A2" s="1" t="s">
        <v>99</v>
      </c>
      <c r="B2" s="520"/>
      <c r="C2" s="3"/>
      <c r="E2" s="32"/>
      <c r="F2" s="32"/>
      <c r="G2" s="32" t="s">
        <v>12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599" t="s">
        <v>192</v>
      </c>
      <c r="W2" s="599"/>
      <c r="X2" s="600"/>
      <c r="Y2" s="600"/>
    </row>
    <row r="3" spans="1:26" s="4" customFormat="1" ht="18" x14ac:dyDescent="0.2">
      <c r="A3" s="1"/>
      <c r="B3" s="520"/>
      <c r="C3" s="3"/>
      <c r="E3" s="32"/>
      <c r="F3" s="32"/>
      <c r="G3" s="32" t="s">
        <v>13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599" t="s">
        <v>193</v>
      </c>
      <c r="W3" s="599"/>
      <c r="X3" s="600"/>
      <c r="Y3" s="600"/>
    </row>
    <row r="4" spans="1:26" ht="18" x14ac:dyDescent="0.2">
      <c r="E4" s="32"/>
      <c r="F4" s="32"/>
      <c r="G4" s="32" t="s">
        <v>118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6" ht="18" customHeight="1" x14ac:dyDescent="0.2">
      <c r="C5" s="657" t="s">
        <v>137</v>
      </c>
      <c r="D5" s="657"/>
      <c r="E5" s="657"/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7"/>
      <c r="Q5" s="657"/>
      <c r="R5" s="657"/>
      <c r="S5" s="657"/>
      <c r="T5" s="657"/>
      <c r="U5" s="657"/>
      <c r="V5" s="657"/>
      <c r="W5" s="657"/>
    </row>
    <row r="6" spans="1:26" ht="33" customHeight="1" x14ac:dyDescent="0.2">
      <c r="C6" s="52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6" ht="25.5" customHeight="1" thickBot="1" x14ac:dyDescent="0.25">
      <c r="A7" s="579" t="s">
        <v>42</v>
      </c>
      <c r="B7" s="579"/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0"/>
      <c r="S7" s="580"/>
      <c r="T7" s="580"/>
      <c r="U7" s="580"/>
      <c r="V7" s="580"/>
      <c r="W7" s="580"/>
    </row>
    <row r="8" spans="1:26" s="10" customFormat="1" ht="20.25" customHeight="1" thickBot="1" x14ac:dyDescent="0.25">
      <c r="A8" s="594"/>
      <c r="B8" s="596" t="s">
        <v>14</v>
      </c>
      <c r="C8" s="597" t="s">
        <v>15</v>
      </c>
      <c r="D8" s="597" t="s">
        <v>15</v>
      </c>
      <c r="E8" s="192" t="s">
        <v>16</v>
      </c>
      <c r="F8" s="682" t="s">
        <v>17</v>
      </c>
      <c r="G8" s="605" t="s">
        <v>41</v>
      </c>
      <c r="H8" s="604" t="s">
        <v>39</v>
      </c>
      <c r="I8" s="604"/>
      <c r="J8" s="604"/>
      <c r="K8" s="604"/>
      <c r="L8" s="604"/>
      <c r="M8" s="604"/>
      <c r="N8" s="604"/>
      <c r="O8" s="604"/>
      <c r="P8" s="604"/>
      <c r="Q8" s="604"/>
      <c r="R8" s="604"/>
      <c r="S8" s="604"/>
      <c r="T8" s="604"/>
      <c r="U8" s="604"/>
      <c r="V8" s="604"/>
      <c r="W8" s="614"/>
    </row>
    <row r="9" spans="1:26" s="10" customFormat="1" ht="20.25" customHeight="1" thickBot="1" x14ac:dyDescent="0.25">
      <c r="A9" s="595"/>
      <c r="B9" s="584"/>
      <c r="C9" s="598"/>
      <c r="D9" s="598"/>
      <c r="E9" s="265" t="s">
        <v>0</v>
      </c>
      <c r="F9" s="683"/>
      <c r="G9" s="669"/>
      <c r="H9" s="658" t="s">
        <v>19</v>
      </c>
      <c r="I9" s="659"/>
      <c r="J9" s="659"/>
      <c r="K9" s="660"/>
      <c r="L9" s="658" t="s">
        <v>20</v>
      </c>
      <c r="M9" s="659"/>
      <c r="N9" s="659"/>
      <c r="O9" s="660"/>
      <c r="P9" s="658" t="s">
        <v>21</v>
      </c>
      <c r="Q9" s="659"/>
      <c r="R9" s="659"/>
      <c r="S9" s="660"/>
      <c r="T9" s="658" t="s">
        <v>22</v>
      </c>
      <c r="U9" s="659"/>
      <c r="V9" s="659"/>
      <c r="W9" s="660"/>
    </row>
    <row r="10" spans="1:26" s="10" customFormat="1" ht="19.5" customHeight="1" thickBot="1" x14ac:dyDescent="0.25">
      <c r="A10" s="588" t="s">
        <v>48</v>
      </c>
      <c r="B10" s="678"/>
      <c r="C10" s="590"/>
      <c r="D10" s="341"/>
      <c r="E10" s="342"/>
      <c r="F10" s="343"/>
      <c r="G10" s="341" t="s">
        <v>26</v>
      </c>
      <c r="H10" s="344" t="s">
        <v>40</v>
      </c>
      <c r="I10" s="344" t="s">
        <v>27</v>
      </c>
      <c r="J10" s="345" t="s">
        <v>28</v>
      </c>
      <c r="K10" s="341" t="s">
        <v>26</v>
      </c>
      <c r="L10" s="344" t="s">
        <v>40</v>
      </c>
      <c r="M10" s="344" t="s">
        <v>27</v>
      </c>
      <c r="N10" s="345" t="s">
        <v>28</v>
      </c>
      <c r="O10" s="341" t="s">
        <v>26</v>
      </c>
      <c r="P10" s="344" t="s">
        <v>40</v>
      </c>
      <c r="Q10" s="344" t="s">
        <v>27</v>
      </c>
      <c r="R10" s="345" t="s">
        <v>28</v>
      </c>
      <c r="S10" s="341" t="s">
        <v>26</v>
      </c>
      <c r="T10" s="344" t="s">
        <v>40</v>
      </c>
      <c r="U10" s="344" t="s">
        <v>27</v>
      </c>
      <c r="V10" s="345" t="s">
        <v>28</v>
      </c>
      <c r="W10" s="346" t="s">
        <v>14</v>
      </c>
    </row>
    <row r="11" spans="1:26" s="10" customFormat="1" ht="18.75" customHeight="1" thickBot="1" x14ac:dyDescent="0.25">
      <c r="A11" s="679" t="s">
        <v>69</v>
      </c>
      <c r="B11" s="680"/>
      <c r="C11" s="681"/>
      <c r="D11" s="338">
        <f>SUM(D12,D14,D15,D16)</f>
        <v>13</v>
      </c>
      <c r="E11" s="339">
        <f>SUM(E12,E14,E15,E16)</f>
        <v>17</v>
      </c>
      <c r="F11" s="340"/>
      <c r="G11" s="221">
        <v>0</v>
      </c>
      <c r="H11" s="222">
        <v>0</v>
      </c>
      <c r="I11" s="223"/>
      <c r="J11" s="225">
        <v>0</v>
      </c>
      <c r="K11" s="221">
        <v>5</v>
      </c>
      <c r="L11" s="222">
        <v>1</v>
      </c>
      <c r="M11" s="224"/>
      <c r="N11" s="225">
        <v>8</v>
      </c>
      <c r="O11" s="221">
        <v>3</v>
      </c>
      <c r="P11" s="222">
        <v>1</v>
      </c>
      <c r="Q11" s="222"/>
      <c r="R11" s="225">
        <v>6</v>
      </c>
      <c r="S11" s="221">
        <v>0</v>
      </c>
      <c r="T11" s="222">
        <v>0</v>
      </c>
      <c r="U11" s="222"/>
      <c r="V11" s="225">
        <v>3</v>
      </c>
      <c r="W11" s="307"/>
    </row>
    <row r="12" spans="1:26" s="130" customFormat="1" ht="18.75" customHeight="1" x14ac:dyDescent="0.2">
      <c r="A12" s="235" t="s">
        <v>36</v>
      </c>
      <c r="B12" s="549" t="s">
        <v>157</v>
      </c>
      <c r="C12" s="236" t="s">
        <v>85</v>
      </c>
      <c r="D12" s="335">
        <f t="shared" ref="D12:D16" si="0">SUM(G12,H12,K12,L12,O12,P12,T12,S12)</f>
        <v>4</v>
      </c>
      <c r="E12" s="336">
        <f t="shared" ref="E12:E16" si="1">SUM(J12,N12,R12,V12)</f>
        <v>4</v>
      </c>
      <c r="F12" s="337" t="s">
        <v>4</v>
      </c>
      <c r="G12" s="239"/>
      <c r="H12" s="240"/>
      <c r="I12" s="241"/>
      <c r="J12" s="299"/>
      <c r="K12" s="239">
        <v>1</v>
      </c>
      <c r="L12" s="240">
        <v>3</v>
      </c>
      <c r="M12" s="240" t="s">
        <v>2</v>
      </c>
      <c r="N12" s="299">
        <v>4</v>
      </c>
      <c r="O12" s="239"/>
      <c r="P12" s="240"/>
      <c r="Q12" s="240"/>
      <c r="R12" s="299"/>
      <c r="S12" s="239"/>
      <c r="T12" s="240"/>
      <c r="U12" s="240"/>
      <c r="V12" s="299"/>
      <c r="W12" s="506" t="s">
        <v>136</v>
      </c>
    </row>
    <row r="13" spans="1:26" s="130" customFormat="1" ht="18.75" customHeight="1" x14ac:dyDescent="0.2">
      <c r="A13" s="178" t="s">
        <v>106</v>
      </c>
      <c r="B13" s="549" t="s">
        <v>158</v>
      </c>
      <c r="C13" s="179" t="s">
        <v>101</v>
      </c>
      <c r="D13" s="320">
        <f t="shared" si="0"/>
        <v>2</v>
      </c>
      <c r="E13" s="255">
        <f t="shared" si="1"/>
        <v>2</v>
      </c>
      <c r="F13" s="157" t="s">
        <v>4</v>
      </c>
      <c r="G13" s="163"/>
      <c r="H13" s="155"/>
      <c r="I13" s="156"/>
      <c r="J13" s="261"/>
      <c r="K13" s="163"/>
      <c r="L13" s="155"/>
      <c r="M13" s="155"/>
      <c r="N13" s="261"/>
      <c r="O13" s="163">
        <v>1</v>
      </c>
      <c r="P13" s="155">
        <v>1</v>
      </c>
      <c r="Q13" s="155" t="s">
        <v>61</v>
      </c>
      <c r="R13" s="261">
        <v>2</v>
      </c>
      <c r="S13" s="163"/>
      <c r="T13" s="155"/>
      <c r="U13" s="155"/>
      <c r="V13" s="261"/>
      <c r="W13" s="506" t="s">
        <v>136</v>
      </c>
    </row>
    <row r="14" spans="1:26" s="130" customFormat="1" ht="18.75" customHeight="1" x14ac:dyDescent="0.2">
      <c r="A14" s="178" t="s">
        <v>73</v>
      </c>
      <c r="B14" s="549" t="s">
        <v>159</v>
      </c>
      <c r="C14" s="179" t="s">
        <v>102</v>
      </c>
      <c r="D14" s="320">
        <f t="shared" si="0"/>
        <v>3</v>
      </c>
      <c r="E14" s="255">
        <v>5</v>
      </c>
      <c r="F14" s="157" t="s">
        <v>4</v>
      </c>
      <c r="G14" s="163"/>
      <c r="H14" s="155"/>
      <c r="I14" s="156"/>
      <c r="J14" s="261"/>
      <c r="K14" s="163"/>
      <c r="L14" s="155"/>
      <c r="M14" s="155"/>
      <c r="N14" s="261"/>
      <c r="O14" s="163"/>
      <c r="P14" s="155"/>
      <c r="Q14" s="155"/>
      <c r="R14" s="261"/>
      <c r="S14" s="163">
        <v>1</v>
      </c>
      <c r="T14" s="155">
        <v>2</v>
      </c>
      <c r="U14" s="155" t="s">
        <v>2</v>
      </c>
      <c r="V14" s="261">
        <v>3</v>
      </c>
      <c r="W14" s="562" t="s">
        <v>158</v>
      </c>
    </row>
    <row r="15" spans="1:26" s="130" customFormat="1" ht="18.75" customHeight="1" x14ac:dyDescent="0.2">
      <c r="A15" s="178" t="s">
        <v>107</v>
      </c>
      <c r="B15" s="549" t="s">
        <v>160</v>
      </c>
      <c r="C15" s="179" t="s">
        <v>86</v>
      </c>
      <c r="D15" s="320">
        <f t="shared" si="0"/>
        <v>3</v>
      </c>
      <c r="E15" s="255">
        <f t="shared" si="1"/>
        <v>4</v>
      </c>
      <c r="F15" s="157" t="s">
        <v>4</v>
      </c>
      <c r="G15" s="163"/>
      <c r="H15" s="155"/>
      <c r="I15" s="156"/>
      <c r="J15" s="261"/>
      <c r="K15" s="163"/>
      <c r="L15" s="155"/>
      <c r="M15" s="155"/>
      <c r="N15" s="261"/>
      <c r="O15" s="163">
        <v>1</v>
      </c>
      <c r="P15" s="155">
        <v>2</v>
      </c>
      <c r="Q15" s="155" t="s">
        <v>2</v>
      </c>
      <c r="R15" s="261">
        <v>4</v>
      </c>
      <c r="S15" s="163"/>
      <c r="T15" s="155"/>
      <c r="U15" s="155"/>
      <c r="V15" s="261"/>
      <c r="W15" s="506" t="s">
        <v>136</v>
      </c>
    </row>
    <row r="16" spans="1:26" s="10" customFormat="1" ht="18.75" customHeight="1" thickBot="1" x14ac:dyDescent="0.25">
      <c r="A16" s="227" t="s">
        <v>108</v>
      </c>
      <c r="B16" s="549" t="s">
        <v>161</v>
      </c>
      <c r="C16" s="209" t="s">
        <v>58</v>
      </c>
      <c r="D16" s="323">
        <f t="shared" si="0"/>
        <v>3</v>
      </c>
      <c r="E16" s="324">
        <f t="shared" si="1"/>
        <v>4</v>
      </c>
      <c r="F16" s="325" t="s">
        <v>4</v>
      </c>
      <c r="G16" s="212"/>
      <c r="H16" s="213"/>
      <c r="I16" s="214"/>
      <c r="J16" s="326"/>
      <c r="K16" s="212">
        <v>1</v>
      </c>
      <c r="L16" s="213">
        <v>2</v>
      </c>
      <c r="M16" s="213" t="s">
        <v>61</v>
      </c>
      <c r="N16" s="326">
        <v>4</v>
      </c>
      <c r="O16" s="212"/>
      <c r="P16" s="213"/>
      <c r="Q16" s="213"/>
      <c r="R16" s="326"/>
      <c r="S16" s="212"/>
      <c r="T16" s="213"/>
      <c r="U16" s="213"/>
      <c r="V16" s="326"/>
      <c r="W16" s="506" t="s">
        <v>136</v>
      </c>
    </row>
    <row r="17" spans="1:23" s="10" customFormat="1" ht="18.75" customHeight="1" thickBot="1" x14ac:dyDescent="0.25">
      <c r="A17" s="675" t="s">
        <v>70</v>
      </c>
      <c r="B17" s="676"/>
      <c r="C17" s="677"/>
      <c r="D17" s="338">
        <f>SUM(D18:D22)</f>
        <v>37</v>
      </c>
      <c r="E17" s="339">
        <f>SUM(E18:E22)</f>
        <v>42</v>
      </c>
      <c r="F17" s="340"/>
      <c r="G17" s="221">
        <f>SUM(G18:G22)</f>
        <v>0</v>
      </c>
      <c r="H17" s="222">
        <f>SUM(H18:H22)</f>
        <v>0</v>
      </c>
      <c r="I17" s="223"/>
      <c r="J17" s="306">
        <f>SUM(J18:J22)</f>
        <v>0</v>
      </c>
      <c r="K17" s="221">
        <f>SUM(K18:K22)</f>
        <v>1</v>
      </c>
      <c r="L17" s="222">
        <f>SUM(L18:L22)</f>
        <v>2</v>
      </c>
      <c r="M17" s="224"/>
      <c r="N17" s="306">
        <f>SUM(N18:N22)</f>
        <v>3</v>
      </c>
      <c r="O17" s="221">
        <f>SUM(O18:O22)</f>
        <v>1</v>
      </c>
      <c r="P17" s="222">
        <f>SUM(P18:P22)</f>
        <v>10</v>
      </c>
      <c r="Q17" s="222"/>
      <c r="R17" s="306">
        <f>SUM(R18:R22)</f>
        <v>13</v>
      </c>
      <c r="S17" s="221">
        <f>SUM(S18:S22)</f>
        <v>1</v>
      </c>
      <c r="T17" s="222">
        <f>SUM(T18:T22)</f>
        <v>22</v>
      </c>
      <c r="U17" s="222"/>
      <c r="V17" s="306">
        <f>SUM(V18:V22)</f>
        <v>26</v>
      </c>
      <c r="W17" s="307"/>
    </row>
    <row r="18" spans="1:23" s="130" customFormat="1" ht="18.75" customHeight="1" x14ac:dyDescent="0.2">
      <c r="A18" s="235" t="s">
        <v>109</v>
      </c>
      <c r="B18" s="549" t="s">
        <v>162</v>
      </c>
      <c r="C18" s="236" t="s">
        <v>103</v>
      </c>
      <c r="D18" s="335">
        <f t="shared" ref="D18:D20" si="2">SUM(G18,H18,K18,L18,O18,P18,S18,T18)</f>
        <v>3</v>
      </c>
      <c r="E18" s="336">
        <f t="shared" ref="E18:E20" si="3">SUM(J18,N18,R18,V18)</f>
        <v>3</v>
      </c>
      <c r="F18" s="337" t="s">
        <v>4</v>
      </c>
      <c r="G18" s="239"/>
      <c r="H18" s="240"/>
      <c r="I18" s="241"/>
      <c r="J18" s="299"/>
      <c r="K18" s="239">
        <v>1</v>
      </c>
      <c r="L18" s="240">
        <v>2</v>
      </c>
      <c r="M18" s="240" t="s">
        <v>2</v>
      </c>
      <c r="N18" s="299">
        <v>3</v>
      </c>
      <c r="O18" s="239"/>
      <c r="P18" s="240"/>
      <c r="Q18" s="240"/>
      <c r="R18" s="299"/>
      <c r="S18" s="239"/>
      <c r="T18" s="240"/>
      <c r="U18" s="240"/>
      <c r="V18" s="299"/>
      <c r="W18" s="506" t="s">
        <v>136</v>
      </c>
    </row>
    <row r="19" spans="1:23" s="130" customFormat="1" ht="18.75" customHeight="1" x14ac:dyDescent="0.2">
      <c r="A19" s="178" t="s">
        <v>110</v>
      </c>
      <c r="B19" s="559" t="s">
        <v>181</v>
      </c>
      <c r="C19" s="558" t="s">
        <v>104</v>
      </c>
      <c r="D19" s="560">
        <f t="shared" si="2"/>
        <v>3</v>
      </c>
      <c r="E19" s="561">
        <f t="shared" si="3"/>
        <v>3</v>
      </c>
      <c r="F19" s="268" t="s">
        <v>4</v>
      </c>
      <c r="G19" s="557"/>
      <c r="H19" s="556"/>
      <c r="I19" s="154"/>
      <c r="J19" s="260"/>
      <c r="K19" s="557"/>
      <c r="L19" s="556"/>
      <c r="M19" s="556"/>
      <c r="N19" s="260"/>
      <c r="O19" s="557">
        <v>1</v>
      </c>
      <c r="P19" s="556">
        <v>2</v>
      </c>
      <c r="Q19" s="556" t="s">
        <v>61</v>
      </c>
      <c r="R19" s="260">
        <v>3</v>
      </c>
      <c r="S19" s="557"/>
      <c r="T19" s="556"/>
      <c r="U19" s="556"/>
      <c r="V19" s="260"/>
      <c r="W19" s="506" t="s">
        <v>162</v>
      </c>
    </row>
    <row r="20" spans="1:23" s="130" customFormat="1" ht="18.75" customHeight="1" x14ac:dyDescent="0.2">
      <c r="A20" s="178" t="s">
        <v>111</v>
      </c>
      <c r="B20" s="559" t="s">
        <v>182</v>
      </c>
      <c r="C20" s="558" t="s">
        <v>105</v>
      </c>
      <c r="D20" s="560">
        <f t="shared" si="2"/>
        <v>3</v>
      </c>
      <c r="E20" s="561">
        <f t="shared" si="3"/>
        <v>2</v>
      </c>
      <c r="F20" s="268" t="s">
        <v>4</v>
      </c>
      <c r="G20" s="557"/>
      <c r="H20" s="556"/>
      <c r="I20" s="154"/>
      <c r="J20" s="260"/>
      <c r="K20" s="557"/>
      <c r="L20" s="556"/>
      <c r="M20" s="556"/>
      <c r="N20" s="260"/>
      <c r="O20" s="557"/>
      <c r="P20" s="556"/>
      <c r="Q20" s="556"/>
      <c r="R20" s="260"/>
      <c r="S20" s="557">
        <v>1</v>
      </c>
      <c r="T20" s="556">
        <v>2</v>
      </c>
      <c r="U20" s="556" t="s">
        <v>2</v>
      </c>
      <c r="V20" s="260">
        <v>2</v>
      </c>
      <c r="W20" s="506" t="s">
        <v>181</v>
      </c>
    </row>
    <row r="21" spans="1:23" s="130" customFormat="1" ht="18.75" customHeight="1" x14ac:dyDescent="0.2">
      <c r="A21" s="178" t="s">
        <v>112</v>
      </c>
      <c r="B21" s="549" t="s">
        <v>163</v>
      </c>
      <c r="C21" s="179" t="s">
        <v>84</v>
      </c>
      <c r="D21" s="320">
        <f>SUM(G21,H21,K21,L21,O21,P21,S21,T21)</f>
        <v>4</v>
      </c>
      <c r="E21" s="255">
        <f t="shared" ref="E21:E25" si="4">SUM(J21,N21,R21,V21)</f>
        <v>4</v>
      </c>
      <c r="F21" s="157" t="s">
        <v>4</v>
      </c>
      <c r="G21" s="163"/>
      <c r="H21" s="155"/>
      <c r="I21" s="156"/>
      <c r="J21" s="261"/>
      <c r="K21" s="163"/>
      <c r="L21" s="155"/>
      <c r="M21" s="155"/>
      <c r="N21" s="261"/>
      <c r="O21" s="163"/>
      <c r="P21" s="155"/>
      <c r="Q21" s="155"/>
      <c r="R21" s="261"/>
      <c r="S21" s="163">
        <v>0</v>
      </c>
      <c r="T21" s="155">
        <v>4</v>
      </c>
      <c r="U21" s="155" t="s">
        <v>2</v>
      </c>
      <c r="V21" s="261">
        <v>4</v>
      </c>
      <c r="W21" s="506" t="s">
        <v>136</v>
      </c>
    </row>
    <row r="22" spans="1:23" s="10" customFormat="1" ht="18.75" customHeight="1" thickBot="1" x14ac:dyDescent="0.25">
      <c r="A22" s="227" t="s">
        <v>113</v>
      </c>
      <c r="B22" s="549" t="s">
        <v>165</v>
      </c>
      <c r="C22" s="322" t="s">
        <v>9</v>
      </c>
      <c r="D22" s="323">
        <f>SUM(G22,H22,K22,L22,O22,P22,S22,T22)</f>
        <v>24</v>
      </c>
      <c r="E22" s="324">
        <f t="shared" si="4"/>
        <v>30</v>
      </c>
      <c r="F22" s="325" t="s">
        <v>4</v>
      </c>
      <c r="G22" s="212"/>
      <c r="H22" s="213"/>
      <c r="I22" s="214"/>
      <c r="J22" s="326"/>
      <c r="K22" s="212"/>
      <c r="L22" s="213"/>
      <c r="M22" s="213"/>
      <c r="N22" s="326"/>
      <c r="O22" s="327">
        <v>0</v>
      </c>
      <c r="P22" s="328">
        <v>8</v>
      </c>
      <c r="Q22" s="328" t="s">
        <v>114</v>
      </c>
      <c r="R22" s="329">
        <v>10</v>
      </c>
      <c r="S22" s="327">
        <v>0</v>
      </c>
      <c r="T22" s="328">
        <v>16</v>
      </c>
      <c r="U22" s="328" t="s">
        <v>114</v>
      </c>
      <c r="V22" s="330">
        <v>20</v>
      </c>
      <c r="W22" s="552" t="s">
        <v>180</v>
      </c>
    </row>
    <row r="23" spans="1:23" s="10" customFormat="1" ht="18.75" customHeight="1" x14ac:dyDescent="0.2">
      <c r="A23" s="661" t="s">
        <v>51</v>
      </c>
      <c r="B23" s="662"/>
      <c r="C23" s="663"/>
      <c r="D23" s="333">
        <f>SUM(G23,K23,O23,S23)</f>
        <v>47</v>
      </c>
      <c r="E23" s="262">
        <f>SUM(E17,E11)</f>
        <v>59</v>
      </c>
      <c r="F23" s="271"/>
      <c r="G23" s="673">
        <f>SUM(G11,H11,G17,H17)</f>
        <v>0</v>
      </c>
      <c r="H23" s="674"/>
      <c r="I23" s="263"/>
      <c r="J23" s="264">
        <f>SUM(J11,J17)</f>
        <v>0</v>
      </c>
      <c r="K23" s="673">
        <f>SUM(K11,L11,K17,L17)</f>
        <v>9</v>
      </c>
      <c r="L23" s="674"/>
      <c r="M23" s="263"/>
      <c r="N23" s="264">
        <f>SUM(N11,N17)</f>
        <v>11</v>
      </c>
      <c r="O23" s="673">
        <f>SUM(O11,P11,O17,P17)</f>
        <v>15</v>
      </c>
      <c r="P23" s="674"/>
      <c r="Q23" s="263"/>
      <c r="R23" s="264">
        <f>SUM(R11,R17)</f>
        <v>19</v>
      </c>
      <c r="S23" s="673">
        <f>SUM(S11,T11,S17,T17)</f>
        <v>23</v>
      </c>
      <c r="T23" s="674"/>
      <c r="U23" s="263"/>
      <c r="V23" s="264">
        <f>SUM(V11,V17)</f>
        <v>29</v>
      </c>
      <c r="W23" s="256"/>
    </row>
    <row r="24" spans="1:23" s="10" customFormat="1" ht="18.75" customHeight="1" x14ac:dyDescent="0.2">
      <c r="A24" s="664" t="s">
        <v>45</v>
      </c>
      <c r="B24" s="665"/>
      <c r="C24" s="666"/>
      <c r="D24" s="11">
        <f>SUM(G24,K24,O24,S24)</f>
        <v>44</v>
      </c>
      <c r="E24" s="151">
        <v>55</v>
      </c>
      <c r="F24" s="14"/>
      <c r="G24" s="667">
        <f>MSc_N_Alap!$G$30+MSc_N_Alap!$H$30</f>
        <v>24</v>
      </c>
      <c r="H24" s="668"/>
      <c r="I24" s="13"/>
      <c r="J24" s="12">
        <f>MSc_N_Alap!$J$30</f>
        <v>30</v>
      </c>
      <c r="K24" s="667">
        <f>MSc_N_Alap!$K$30+MSc_N_Alap!$L$30</f>
        <v>14</v>
      </c>
      <c r="L24" s="668"/>
      <c r="M24" s="13"/>
      <c r="N24" s="12">
        <f>MSc_N_Alap!$N$30</f>
        <v>18</v>
      </c>
      <c r="O24" s="667">
        <f>MSc_N_Alap!$O$30+MSc_N_Alap!$P$30</f>
        <v>6</v>
      </c>
      <c r="P24" s="668"/>
      <c r="Q24" s="13"/>
      <c r="R24" s="12">
        <f>MSc_N_Alap!$R$30</f>
        <v>7</v>
      </c>
      <c r="S24" s="667">
        <f>MSc_N_Alap!$S$30+MSc_N_Alap!$T$30</f>
        <v>0</v>
      </c>
      <c r="T24" s="668"/>
      <c r="U24" s="13"/>
      <c r="V24" s="12">
        <f>MSc_N_Alap!$V$30</f>
        <v>0</v>
      </c>
      <c r="W24" s="256"/>
    </row>
    <row r="25" spans="1:23" s="10" customFormat="1" ht="18.75" customHeight="1" x14ac:dyDescent="0.2">
      <c r="A25" s="664" t="s">
        <v>49</v>
      </c>
      <c r="B25" s="665"/>
      <c r="C25" s="666"/>
      <c r="D25" s="11">
        <f>SUM(G25,K25,O25,S25)</f>
        <v>6</v>
      </c>
      <c r="E25" s="151">
        <f t="shared" si="4"/>
        <v>6</v>
      </c>
      <c r="F25" s="14"/>
      <c r="G25" s="667">
        <v>0</v>
      </c>
      <c r="H25" s="668"/>
      <c r="I25" s="13"/>
      <c r="J25" s="12">
        <v>0</v>
      </c>
      <c r="K25" s="667">
        <v>4</v>
      </c>
      <c r="L25" s="668"/>
      <c r="M25" s="13"/>
      <c r="N25" s="12">
        <v>4</v>
      </c>
      <c r="O25" s="667">
        <v>2</v>
      </c>
      <c r="P25" s="668"/>
      <c r="Q25" s="13"/>
      <c r="R25" s="12">
        <v>2</v>
      </c>
      <c r="S25" s="667">
        <v>0</v>
      </c>
      <c r="T25" s="668"/>
      <c r="U25" s="13"/>
      <c r="V25" s="12">
        <v>0</v>
      </c>
      <c r="W25" s="256"/>
    </row>
    <row r="26" spans="1:23" s="10" customFormat="1" ht="18.75" customHeight="1" x14ac:dyDescent="0.2">
      <c r="A26" s="654" t="s">
        <v>139</v>
      </c>
      <c r="B26" s="655"/>
      <c r="C26" s="656"/>
      <c r="D26" s="314"/>
      <c r="E26" s="513"/>
      <c r="F26" s="514"/>
      <c r="G26" s="314"/>
      <c r="H26" s="311"/>
      <c r="I26" s="311"/>
      <c r="J26" s="315"/>
      <c r="K26" s="163">
        <v>2</v>
      </c>
      <c r="L26" s="155">
        <v>0</v>
      </c>
      <c r="M26" s="155" t="s">
        <v>61</v>
      </c>
      <c r="N26" s="164">
        <v>2</v>
      </c>
      <c r="O26" s="163"/>
      <c r="P26" s="155"/>
      <c r="Q26" s="155"/>
      <c r="R26" s="164"/>
      <c r="S26" s="314"/>
      <c r="T26" s="311"/>
      <c r="U26" s="311"/>
      <c r="V26" s="315"/>
      <c r="W26" s="256"/>
    </row>
    <row r="27" spans="1:23" s="10" customFormat="1" ht="18.75" customHeight="1" x14ac:dyDescent="0.2">
      <c r="A27" s="654" t="s">
        <v>140</v>
      </c>
      <c r="B27" s="655"/>
      <c r="C27" s="656"/>
      <c r="D27" s="314"/>
      <c r="E27" s="513"/>
      <c r="F27" s="514"/>
      <c r="G27" s="314"/>
      <c r="H27" s="311"/>
      <c r="I27" s="311"/>
      <c r="J27" s="315"/>
      <c r="K27" s="163"/>
      <c r="L27" s="155"/>
      <c r="M27" s="155"/>
      <c r="N27" s="164"/>
      <c r="O27" s="163">
        <v>2</v>
      </c>
      <c r="P27" s="155">
        <v>0</v>
      </c>
      <c r="Q27" s="155" t="s">
        <v>61</v>
      </c>
      <c r="R27" s="164">
        <v>2</v>
      </c>
      <c r="S27" s="314"/>
      <c r="T27" s="311"/>
      <c r="U27" s="311"/>
      <c r="V27" s="315"/>
      <c r="W27" s="256"/>
    </row>
    <row r="28" spans="1:23" s="10" customFormat="1" ht="18.75" customHeight="1" x14ac:dyDescent="0.2">
      <c r="A28" s="654" t="s">
        <v>141</v>
      </c>
      <c r="B28" s="655"/>
      <c r="C28" s="656"/>
      <c r="D28" s="314"/>
      <c r="E28" s="513"/>
      <c r="F28" s="514"/>
      <c r="G28" s="314"/>
      <c r="H28" s="311"/>
      <c r="I28" s="311"/>
      <c r="J28" s="315"/>
      <c r="K28" s="163"/>
      <c r="L28" s="155"/>
      <c r="M28" s="155"/>
      <c r="N28" s="164"/>
      <c r="O28" s="163">
        <v>2</v>
      </c>
      <c r="P28" s="155">
        <v>0</v>
      </c>
      <c r="Q28" s="155" t="s">
        <v>61</v>
      </c>
      <c r="R28" s="164">
        <v>2</v>
      </c>
      <c r="S28" s="314"/>
      <c r="T28" s="311"/>
      <c r="U28" s="311"/>
      <c r="V28" s="315"/>
      <c r="W28" s="256"/>
    </row>
    <row r="29" spans="1:23" s="10" customFormat="1" ht="18.75" customHeight="1" thickBot="1" x14ac:dyDescent="0.25">
      <c r="A29" s="670" t="s">
        <v>10</v>
      </c>
      <c r="B29" s="671"/>
      <c r="C29" s="672"/>
      <c r="D29" s="201">
        <f>SUM(D23:D25)</f>
        <v>97</v>
      </c>
      <c r="E29" s="203">
        <f>SUM(E23:E25)</f>
        <v>120</v>
      </c>
      <c r="F29" s="334"/>
      <c r="G29" s="201"/>
      <c r="H29" s="202"/>
      <c r="I29" s="202"/>
      <c r="J29" s="204">
        <f>SUM(J23,J24,J25)</f>
        <v>30</v>
      </c>
      <c r="K29" s="201"/>
      <c r="L29" s="202"/>
      <c r="M29" s="202"/>
      <c r="N29" s="204">
        <f>SUM(N23,N24,N25)</f>
        <v>33</v>
      </c>
      <c r="O29" s="201"/>
      <c r="P29" s="202"/>
      <c r="Q29" s="202"/>
      <c r="R29" s="204">
        <f>SUM(R23,R24,R25)</f>
        <v>28</v>
      </c>
      <c r="S29" s="201"/>
      <c r="T29" s="202"/>
      <c r="U29" s="202"/>
      <c r="V29" s="204">
        <f>SUM(V23,V24,V25)</f>
        <v>29</v>
      </c>
      <c r="W29" s="319"/>
    </row>
    <row r="30" spans="1:23" s="10" customFormat="1" ht="18.75" customHeight="1" x14ac:dyDescent="0.2">
      <c r="A30" s="183"/>
      <c r="B30" s="536"/>
      <c r="C30" s="331" t="s">
        <v>46</v>
      </c>
      <c r="D30" s="188"/>
      <c r="E30" s="189"/>
      <c r="F30" s="332"/>
      <c r="G30" s="684">
        <f>SUM(G23,G24,G25)</f>
        <v>24</v>
      </c>
      <c r="H30" s="685"/>
      <c r="I30" s="189"/>
      <c r="J30" s="281"/>
      <c r="K30" s="684">
        <f>SUM(K23,K24,K25)</f>
        <v>27</v>
      </c>
      <c r="L30" s="685"/>
      <c r="M30" s="189"/>
      <c r="N30" s="281"/>
      <c r="O30" s="684">
        <f>SUM(O23,O24,O25)</f>
        <v>23</v>
      </c>
      <c r="P30" s="685"/>
      <c r="Q30" s="189"/>
      <c r="R30" s="281"/>
      <c r="S30" s="684">
        <f>SUM(S23,S24,S25)</f>
        <v>23</v>
      </c>
      <c r="T30" s="685"/>
      <c r="U30" s="189"/>
      <c r="V30" s="281"/>
      <c r="W30" s="319"/>
    </row>
    <row r="31" spans="1:23" s="10" customFormat="1" ht="18.75" customHeight="1" x14ac:dyDescent="0.2">
      <c r="A31" s="160"/>
      <c r="B31" s="537"/>
      <c r="C31" s="259" t="s">
        <v>59</v>
      </c>
      <c r="D31" s="161"/>
      <c r="E31" s="153"/>
      <c r="F31" s="268"/>
      <c r="G31" s="161"/>
      <c r="H31" s="153"/>
      <c r="I31" s="153">
        <f>COUNTIF(MSc_N_Alap!I12:I27,"é")+COUNTIF(I12:I22,"é")</f>
        <v>4</v>
      </c>
      <c r="J31" s="260"/>
      <c r="K31" s="161"/>
      <c r="L31" s="153"/>
      <c r="M31" s="153">
        <f>COUNTIF(MSc_N_Alap!M12:M28,"é")+COUNTIF(M12:M22,"é")+1</f>
        <v>4</v>
      </c>
      <c r="N31" s="260"/>
      <c r="O31" s="161"/>
      <c r="P31" s="153"/>
      <c r="Q31" s="153">
        <v>4</v>
      </c>
      <c r="R31" s="260"/>
      <c r="S31" s="161"/>
      <c r="T31" s="153"/>
      <c r="U31" s="153">
        <f>COUNTIF(MSc_N_Alap!U12:U27,"é")+COUNTIF(U12:U22,"é")</f>
        <v>0</v>
      </c>
      <c r="V31" s="260"/>
      <c r="W31" s="37"/>
    </row>
    <row r="32" spans="1:23" s="10" customFormat="1" ht="18.75" customHeight="1" thickBot="1" x14ac:dyDescent="0.25">
      <c r="A32" s="265"/>
      <c r="B32" s="538"/>
      <c r="C32" s="321" t="s">
        <v>44</v>
      </c>
      <c r="D32" s="274"/>
      <c r="E32" s="266"/>
      <c r="F32" s="272"/>
      <c r="G32" s="274"/>
      <c r="H32" s="266"/>
      <c r="I32" s="266">
        <f>COUNTIF(MSc_N_Alap!I12:I77,"v")+COUNTIF(I12:I22,"v")</f>
        <v>4</v>
      </c>
      <c r="J32" s="267"/>
      <c r="K32" s="274"/>
      <c r="L32" s="266"/>
      <c r="M32" s="266">
        <v>5</v>
      </c>
      <c r="N32" s="267"/>
      <c r="O32" s="274"/>
      <c r="P32" s="266"/>
      <c r="Q32" s="266">
        <v>3</v>
      </c>
      <c r="R32" s="267"/>
      <c r="S32" s="274"/>
      <c r="T32" s="266"/>
      <c r="U32" s="266">
        <f>COUNTIF(MSc_N_Alap!U12:U28,"v")+COUNTIF(U12:U22,"v")</f>
        <v>3</v>
      </c>
      <c r="V32" s="267"/>
      <c r="W32" s="37"/>
    </row>
    <row r="33" spans="1:23" s="19" customFormat="1" ht="15" customHeight="1" x14ac:dyDescent="0.2">
      <c r="A33" s="15"/>
      <c r="B33" s="15"/>
      <c r="C33" s="21"/>
      <c r="D33" s="24"/>
      <c r="E33" s="25"/>
      <c r="F33" s="25"/>
      <c r="G33" s="26"/>
      <c r="H33" s="26"/>
      <c r="I33" s="36"/>
      <c r="J33" s="27"/>
      <c r="K33" s="26"/>
      <c r="L33" s="26"/>
      <c r="M33" s="36"/>
      <c r="N33" s="27"/>
      <c r="O33" s="26"/>
      <c r="P33" s="26"/>
      <c r="Q33" s="36"/>
      <c r="R33" s="27"/>
      <c r="S33" s="26"/>
      <c r="T33" s="26"/>
      <c r="U33" s="36"/>
      <c r="V33" s="27"/>
      <c r="W33" s="27"/>
    </row>
    <row r="34" spans="1:23" s="19" customFormat="1" ht="15" customHeight="1" x14ac:dyDescent="0.2">
      <c r="A34" s="15"/>
      <c r="B34" s="15"/>
      <c r="C34" s="40" t="s">
        <v>54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23" s="19" customFormat="1" ht="15" customHeight="1" x14ac:dyDescent="0.2">
      <c r="A35" s="39"/>
      <c r="B35" s="39"/>
      <c r="C35" s="40" t="s">
        <v>53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1:23" s="19" customFormat="1" ht="15" customHeight="1" x14ac:dyDescent="0.2">
      <c r="W36" s="251" t="s">
        <v>191</v>
      </c>
    </row>
    <row r="37" spans="1:23" s="19" customFormat="1" ht="15" x14ac:dyDescent="0.2">
      <c r="C37" s="147" t="s">
        <v>115</v>
      </c>
      <c r="D37" s="140">
        <f>SUM(G11,G17,K11,K17,O11,O17,S11,S17,MSc_N_Alap!G11,MSc_N_Alap!K11,MSc_N_Alap!O11,MSc_N_Alap!S11,MSc_N_Alap!G16,MSc_N_Alap!K16,MSc_N_Alap!O16,MSc_N_Alap!S16,MSc_N_Alap!G22,MSc_N_Alap!K22,MSc_N_Alap!O22,MSc_N_Alap!S22)</f>
        <v>37</v>
      </c>
      <c r="E37" s="150">
        <f>D37/D29</f>
        <v>0.38144329896907214</v>
      </c>
    </row>
    <row r="38" spans="1:23" ht="18.75" x14ac:dyDescent="0.2">
      <c r="C38" s="147" t="s">
        <v>116</v>
      </c>
      <c r="D38" s="139">
        <f>SUM(H11:I11,L11:M11,P11:Q11,T11:U11,H17:I17,L17:M17,P17:Q17,T17:U17,G25,K25,O25,S25,MSc_N_Alap!H11:I11,MSc_N_Alap!L11:M11,MSc_N_Alap!P11:Q11,MSc_N_Alap!T11:U11,MSc_N_Alap!H16:I16,MSc_N_Alap!L16:M16,MSc_N_Alap!P16:Q16,MSc_N_Alap!T16:U16,MSc_N_Alap!H22:I22,MSc_N_Alap!L22:M22,MSc_N_Alap!P22:Q22,MSc_N_Alap!T22:U22)</f>
        <v>60</v>
      </c>
      <c r="E38" s="144">
        <f>D38/D29</f>
        <v>0.61855670103092786</v>
      </c>
      <c r="W38" s="251" t="s">
        <v>123</v>
      </c>
    </row>
  </sheetData>
  <mergeCells count="42">
    <mergeCell ref="S30:T30"/>
    <mergeCell ref="G23:H23"/>
    <mergeCell ref="K23:L23"/>
    <mergeCell ref="S24:T24"/>
    <mergeCell ref="G25:H25"/>
    <mergeCell ref="K25:L25"/>
    <mergeCell ref="G30:H30"/>
    <mergeCell ref="K30:L30"/>
    <mergeCell ref="O30:P30"/>
    <mergeCell ref="S25:T25"/>
    <mergeCell ref="A29:C29"/>
    <mergeCell ref="A7:W7"/>
    <mergeCell ref="A8:A9"/>
    <mergeCell ref="O23:P23"/>
    <mergeCell ref="S23:T23"/>
    <mergeCell ref="G24:H24"/>
    <mergeCell ref="K24:L24"/>
    <mergeCell ref="A17:C17"/>
    <mergeCell ref="A10:C10"/>
    <mergeCell ref="H9:K9"/>
    <mergeCell ref="A11:C11"/>
    <mergeCell ref="B8:B9"/>
    <mergeCell ref="C8:C9"/>
    <mergeCell ref="F8:F9"/>
    <mergeCell ref="H8:W8"/>
    <mergeCell ref="L9:O9"/>
    <mergeCell ref="A27:C27"/>
    <mergeCell ref="A28:C28"/>
    <mergeCell ref="C5:W5"/>
    <mergeCell ref="V1:Z1"/>
    <mergeCell ref="V2:Y2"/>
    <mergeCell ref="V3:Y3"/>
    <mergeCell ref="D8:D9"/>
    <mergeCell ref="A26:C26"/>
    <mergeCell ref="T9:W9"/>
    <mergeCell ref="A23:C23"/>
    <mergeCell ref="A24:C24"/>
    <mergeCell ref="A25:C25"/>
    <mergeCell ref="O25:P25"/>
    <mergeCell ref="O24:P24"/>
    <mergeCell ref="G8:G9"/>
    <mergeCell ref="P9:S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Y39"/>
  <sheetViews>
    <sheetView showGridLines="0" zoomScale="60" zoomScaleNormal="60" zoomScalePageLayoutView="80" workbookViewId="0">
      <selection sqref="A1:X39"/>
    </sheetView>
  </sheetViews>
  <sheetFormatPr defaultColWidth="8.85546875" defaultRowHeight="12.75" x14ac:dyDescent="0.2"/>
  <cols>
    <col min="1" max="1" width="4.7109375" style="102" customWidth="1"/>
    <col min="2" max="2" width="18.28515625" style="102" customWidth="1"/>
    <col min="3" max="3" width="82" style="102" customWidth="1"/>
    <col min="4" max="4" width="9.28515625" style="102" bestFit="1" customWidth="1"/>
    <col min="5" max="6" width="7.7109375" style="102" customWidth="1"/>
    <col min="7" max="22" width="4.85546875" style="102" customWidth="1"/>
    <col min="23" max="23" width="39.85546875" style="102" customWidth="1"/>
    <col min="24" max="24" width="31.28515625" style="102" customWidth="1"/>
    <col min="25" max="16384" width="8.85546875" style="102"/>
  </cols>
  <sheetData>
    <row r="1" spans="1:25" ht="18" x14ac:dyDescent="0.2">
      <c r="A1" s="98" t="s">
        <v>98</v>
      </c>
      <c r="B1" s="539"/>
      <c r="C1" s="99"/>
      <c r="D1" s="100"/>
      <c r="E1" s="101"/>
      <c r="F1" s="101"/>
      <c r="G1" s="101" t="s">
        <v>38</v>
      </c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599" t="s">
        <v>195</v>
      </c>
      <c r="X1" s="599"/>
    </row>
    <row r="2" spans="1:25" ht="18" x14ac:dyDescent="0.2">
      <c r="A2" s="103" t="s">
        <v>99</v>
      </c>
      <c r="B2" s="540"/>
      <c r="C2" s="104"/>
      <c r="D2" s="105"/>
      <c r="E2" s="106"/>
      <c r="F2" s="106"/>
      <c r="G2" s="106" t="s">
        <v>12</v>
      </c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599" t="s">
        <v>192</v>
      </c>
      <c r="X2" s="599"/>
    </row>
    <row r="3" spans="1:25" ht="18" x14ac:dyDescent="0.2">
      <c r="A3" s="103"/>
      <c r="B3" s="540"/>
      <c r="C3" s="104"/>
      <c r="D3" s="105"/>
      <c r="E3" s="106"/>
      <c r="F3" s="106"/>
      <c r="G3" s="106" t="s">
        <v>13</v>
      </c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599" t="s">
        <v>193</v>
      </c>
      <c r="X3" s="599"/>
      <c r="Y3" s="138"/>
    </row>
    <row r="4" spans="1:25" ht="18" x14ac:dyDescent="0.2">
      <c r="A4" s="107"/>
      <c r="B4" s="541"/>
      <c r="C4" s="108"/>
      <c r="D4" s="109"/>
      <c r="E4" s="106"/>
      <c r="F4" s="106"/>
      <c r="G4" s="106" t="s">
        <v>119</v>
      </c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9"/>
      <c r="X4" s="109"/>
      <c r="Y4" s="138"/>
    </row>
    <row r="5" spans="1:25" ht="18.75" x14ac:dyDescent="0.2">
      <c r="A5" s="107"/>
      <c r="B5" s="541"/>
      <c r="C5" s="108"/>
      <c r="D5" s="705" t="s">
        <v>138</v>
      </c>
      <c r="E5" s="705"/>
      <c r="F5" s="705"/>
      <c r="G5" s="705"/>
      <c r="H5" s="705"/>
      <c r="I5" s="705"/>
      <c r="J5" s="705"/>
      <c r="K5" s="705"/>
      <c r="L5" s="705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9"/>
      <c r="X5" s="109"/>
      <c r="Y5" s="138"/>
    </row>
    <row r="6" spans="1:25" ht="18" x14ac:dyDescent="0.2">
      <c r="A6" s="107"/>
      <c r="B6" s="541"/>
      <c r="C6" s="108"/>
      <c r="D6" s="109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9"/>
      <c r="X6" s="109"/>
      <c r="Y6" s="138"/>
    </row>
    <row r="7" spans="1:25" ht="13.5" thickBot="1" x14ac:dyDescent="0.25">
      <c r="A7" s="107"/>
      <c r="B7" s="541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09"/>
      <c r="Y7" s="138"/>
    </row>
    <row r="8" spans="1:25" ht="16.5" thickBot="1" x14ac:dyDescent="0.25">
      <c r="A8" s="362" t="s">
        <v>42</v>
      </c>
      <c r="B8" s="542"/>
      <c r="C8" s="384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419"/>
      <c r="W8" s="423"/>
      <c r="X8" s="550"/>
      <c r="Y8" s="138"/>
    </row>
    <row r="9" spans="1:25" ht="16.5" thickBot="1" x14ac:dyDescent="0.25">
      <c r="A9" s="364"/>
      <c r="B9" s="686" t="s">
        <v>14</v>
      </c>
      <c r="C9" s="597" t="s">
        <v>15</v>
      </c>
      <c r="D9" s="380" t="s">
        <v>16</v>
      </c>
      <c r="E9" s="349" t="s">
        <v>17</v>
      </c>
      <c r="F9" s="348" t="s">
        <v>41</v>
      </c>
      <c r="G9" s="702" t="s">
        <v>39</v>
      </c>
      <c r="H9" s="703"/>
      <c r="I9" s="703"/>
      <c r="J9" s="703"/>
      <c r="K9" s="703"/>
      <c r="L9" s="703"/>
      <c r="M9" s="703"/>
      <c r="N9" s="703"/>
      <c r="O9" s="703"/>
      <c r="P9" s="703"/>
      <c r="Q9" s="703"/>
      <c r="R9" s="703"/>
      <c r="S9" s="703"/>
      <c r="T9" s="703"/>
      <c r="U9" s="703"/>
      <c r="V9" s="704"/>
      <c r="W9" s="424" t="s">
        <v>18</v>
      </c>
      <c r="X9" s="127"/>
    </row>
    <row r="10" spans="1:25" ht="15.75" x14ac:dyDescent="0.2">
      <c r="A10" s="365"/>
      <c r="B10" s="687"/>
      <c r="C10" s="598"/>
      <c r="D10" s="380" t="s">
        <v>0</v>
      </c>
      <c r="E10" s="349"/>
      <c r="F10" s="379"/>
      <c r="G10" s="699" t="s">
        <v>19</v>
      </c>
      <c r="H10" s="700"/>
      <c r="I10" s="700"/>
      <c r="J10" s="701"/>
      <c r="K10" s="699" t="s">
        <v>20</v>
      </c>
      <c r="L10" s="700"/>
      <c r="M10" s="700"/>
      <c r="N10" s="701"/>
      <c r="O10" s="699" t="s">
        <v>21</v>
      </c>
      <c r="P10" s="700"/>
      <c r="Q10" s="700"/>
      <c r="R10" s="701"/>
      <c r="S10" s="699" t="s">
        <v>22</v>
      </c>
      <c r="T10" s="700"/>
      <c r="U10" s="700"/>
      <c r="V10" s="701"/>
      <c r="W10" s="424"/>
      <c r="X10" s="127"/>
    </row>
    <row r="11" spans="1:25" ht="16.5" thickBot="1" x14ac:dyDescent="0.25">
      <c r="A11" s="388" t="s">
        <v>47</v>
      </c>
      <c r="B11" s="543"/>
      <c r="C11" s="389"/>
      <c r="D11" s="390"/>
      <c r="E11" s="391"/>
      <c r="F11" s="403"/>
      <c r="G11" s="410" t="s">
        <v>26</v>
      </c>
      <c r="H11" s="392" t="s">
        <v>40</v>
      </c>
      <c r="I11" s="392" t="s">
        <v>27</v>
      </c>
      <c r="J11" s="411" t="s">
        <v>28</v>
      </c>
      <c r="K11" s="410" t="s">
        <v>26</v>
      </c>
      <c r="L11" s="392" t="s">
        <v>40</v>
      </c>
      <c r="M11" s="392" t="s">
        <v>27</v>
      </c>
      <c r="N11" s="411" t="s">
        <v>28</v>
      </c>
      <c r="O11" s="410" t="s">
        <v>26</v>
      </c>
      <c r="P11" s="392" t="s">
        <v>40</v>
      </c>
      <c r="Q11" s="392" t="s">
        <v>27</v>
      </c>
      <c r="R11" s="411" t="s">
        <v>28</v>
      </c>
      <c r="S11" s="410" t="s">
        <v>26</v>
      </c>
      <c r="T11" s="392" t="s">
        <v>40</v>
      </c>
      <c r="U11" s="392" t="s">
        <v>27</v>
      </c>
      <c r="V11" s="420" t="s">
        <v>28</v>
      </c>
      <c r="W11" s="425" t="s">
        <v>14</v>
      </c>
      <c r="X11" s="127"/>
    </row>
    <row r="12" spans="1:25" ht="16.5" thickBot="1" x14ac:dyDescent="0.25">
      <c r="A12" s="693" t="s">
        <v>71</v>
      </c>
      <c r="B12" s="694"/>
      <c r="C12" s="695"/>
      <c r="D12" s="399">
        <f>SUM(D13:D16)</f>
        <v>14</v>
      </c>
      <c r="E12" s="400">
        <f>SUM(E13:E16)</f>
        <v>17</v>
      </c>
      <c r="F12" s="404"/>
      <c r="G12" s="412">
        <f>SUM(G13:G16)</f>
        <v>0</v>
      </c>
      <c r="H12" s="400">
        <f>SUM(H13:H16)</f>
        <v>0</v>
      </c>
      <c r="I12" s="401"/>
      <c r="J12" s="413">
        <f>SUM(J13:J16)</f>
        <v>0</v>
      </c>
      <c r="K12" s="412">
        <f>SUM(K13:K16)</f>
        <v>2</v>
      </c>
      <c r="L12" s="400">
        <f>SUM(L13:L16)</f>
        <v>4</v>
      </c>
      <c r="M12" s="402"/>
      <c r="N12" s="413">
        <f>SUM(N13:N16)</f>
        <v>7</v>
      </c>
      <c r="O12" s="412">
        <f>SUM(O13:O16)</f>
        <v>2</v>
      </c>
      <c r="P12" s="400">
        <f>SUM(P13:P16)</f>
        <v>3</v>
      </c>
      <c r="Q12" s="400"/>
      <c r="R12" s="413">
        <f>SUM(R13:R16)</f>
        <v>7</v>
      </c>
      <c r="S12" s="412">
        <f>SUM(S13:S16)</f>
        <v>1</v>
      </c>
      <c r="T12" s="400">
        <f>SUM(T13:T16)</f>
        <v>2</v>
      </c>
      <c r="U12" s="400"/>
      <c r="V12" s="421">
        <f>SUM(V13:V16)</f>
        <v>3</v>
      </c>
      <c r="W12" s="398"/>
      <c r="X12" s="551"/>
    </row>
    <row r="13" spans="1:25" s="119" customFormat="1" ht="15.75" x14ac:dyDescent="0.2">
      <c r="A13" s="393" t="s">
        <v>36</v>
      </c>
      <c r="B13" s="394" t="s">
        <v>145</v>
      </c>
      <c r="C13" s="395" t="s">
        <v>52</v>
      </c>
      <c r="D13" s="396">
        <f>SUM(G13,H13,K13,L13,O13,P13,S13,T13)</f>
        <v>3</v>
      </c>
      <c r="E13" s="360">
        <f>SUM(J13,N13,R13,V13)</f>
        <v>2</v>
      </c>
      <c r="F13" s="405" t="s">
        <v>4</v>
      </c>
      <c r="G13" s="414"/>
      <c r="H13" s="359"/>
      <c r="I13" s="361"/>
      <c r="J13" s="397"/>
      <c r="K13" s="414">
        <v>1</v>
      </c>
      <c r="L13" s="359">
        <v>2</v>
      </c>
      <c r="M13" s="359" t="s">
        <v>2</v>
      </c>
      <c r="N13" s="397">
        <v>2</v>
      </c>
      <c r="O13" s="414"/>
      <c r="P13" s="359"/>
      <c r="Q13" s="359"/>
      <c r="R13" s="397"/>
      <c r="S13" s="414"/>
      <c r="T13" s="359"/>
      <c r="U13" s="359"/>
      <c r="V13" s="405"/>
      <c r="W13" s="506" t="s">
        <v>136</v>
      </c>
      <c r="X13" s="347"/>
    </row>
    <row r="14" spans="1:25" s="119" customFormat="1" ht="15.75" x14ac:dyDescent="0.2">
      <c r="A14" s="367" t="s">
        <v>106</v>
      </c>
      <c r="B14" s="394" t="s">
        <v>146</v>
      </c>
      <c r="C14" s="385" t="s">
        <v>56</v>
      </c>
      <c r="D14" s="381">
        <f t="shared" ref="D14:D16" si="0">SUM(G14,H14,K14,L14,O14,P14,S14,T14)</f>
        <v>3</v>
      </c>
      <c r="E14" s="134">
        <f t="shared" ref="E14:E24" si="1">SUM(J14,N14,R14,V14)</f>
        <v>5</v>
      </c>
      <c r="F14" s="406" t="s">
        <v>4</v>
      </c>
      <c r="G14" s="415"/>
      <c r="H14" s="133"/>
      <c r="I14" s="353"/>
      <c r="J14" s="368"/>
      <c r="K14" s="415">
        <v>1</v>
      </c>
      <c r="L14" s="133">
        <v>2</v>
      </c>
      <c r="M14" s="133" t="s">
        <v>61</v>
      </c>
      <c r="N14" s="368">
        <v>5</v>
      </c>
      <c r="O14" s="415"/>
      <c r="P14" s="133"/>
      <c r="Q14" s="133"/>
      <c r="R14" s="368"/>
      <c r="S14" s="415"/>
      <c r="T14" s="133"/>
      <c r="U14" s="133"/>
      <c r="V14" s="406"/>
      <c r="W14" s="506" t="s">
        <v>136</v>
      </c>
      <c r="X14" s="347"/>
    </row>
    <row r="15" spans="1:25" ht="15.75" x14ac:dyDescent="0.2">
      <c r="A15" s="364" t="s">
        <v>73</v>
      </c>
      <c r="B15" s="394" t="s">
        <v>147</v>
      </c>
      <c r="C15" s="386" t="s">
        <v>66</v>
      </c>
      <c r="D15" s="381">
        <f t="shared" si="0"/>
        <v>5</v>
      </c>
      <c r="E15" s="355">
        <v>7</v>
      </c>
      <c r="F15" s="407" t="s">
        <v>4</v>
      </c>
      <c r="G15" s="416"/>
      <c r="H15" s="354"/>
      <c r="I15" s="356"/>
      <c r="J15" s="369"/>
      <c r="K15" s="416"/>
      <c r="L15" s="354"/>
      <c r="M15" s="354"/>
      <c r="N15" s="369"/>
      <c r="O15" s="416">
        <v>2</v>
      </c>
      <c r="P15" s="354">
        <v>3</v>
      </c>
      <c r="Q15" s="354" t="s">
        <v>61</v>
      </c>
      <c r="R15" s="369">
        <v>7</v>
      </c>
      <c r="S15" s="416"/>
      <c r="T15" s="354"/>
      <c r="U15" s="354"/>
      <c r="V15" s="407"/>
      <c r="W15" s="506" t="s">
        <v>136</v>
      </c>
      <c r="X15" s="347"/>
    </row>
    <row r="16" spans="1:25" ht="15.75" x14ac:dyDescent="0.2">
      <c r="A16" s="364" t="s">
        <v>107</v>
      </c>
      <c r="B16" s="394" t="s">
        <v>148</v>
      </c>
      <c r="C16" s="386" t="s">
        <v>55</v>
      </c>
      <c r="D16" s="382">
        <f t="shared" si="0"/>
        <v>3</v>
      </c>
      <c r="E16" s="355">
        <f t="shared" si="1"/>
        <v>3</v>
      </c>
      <c r="F16" s="407" t="s">
        <v>4</v>
      </c>
      <c r="G16" s="416"/>
      <c r="H16" s="354"/>
      <c r="I16" s="356"/>
      <c r="J16" s="369"/>
      <c r="K16" s="416"/>
      <c r="L16" s="354"/>
      <c r="M16" s="354"/>
      <c r="N16" s="369"/>
      <c r="O16" s="416"/>
      <c r="P16" s="354"/>
      <c r="Q16" s="354"/>
      <c r="R16" s="369"/>
      <c r="S16" s="416">
        <v>1</v>
      </c>
      <c r="T16" s="354">
        <v>2</v>
      </c>
      <c r="U16" s="354" t="s">
        <v>2</v>
      </c>
      <c r="V16" s="407">
        <v>3</v>
      </c>
      <c r="W16" s="506" t="s">
        <v>136</v>
      </c>
      <c r="X16" s="136"/>
    </row>
    <row r="17" spans="1:25" ht="15.75" x14ac:dyDescent="0.2">
      <c r="A17" s="696" t="s">
        <v>72</v>
      </c>
      <c r="B17" s="697"/>
      <c r="C17" s="698"/>
      <c r="D17" s="112">
        <f>SUM(D18:D21)</f>
        <v>33</v>
      </c>
      <c r="E17" s="113">
        <f>SUM(E18:E21)</f>
        <v>42</v>
      </c>
      <c r="F17" s="115"/>
      <c r="G17" s="116">
        <f>SUM(G18:G21)</f>
        <v>0</v>
      </c>
      <c r="H17" s="113">
        <f>SUM(H18:H21)</f>
        <v>0</v>
      </c>
      <c r="I17" s="114"/>
      <c r="J17" s="111">
        <f>SUM(J18:J21)</f>
        <v>0</v>
      </c>
      <c r="K17" s="116">
        <f>SUM(K18:K21)</f>
        <v>2</v>
      </c>
      <c r="L17" s="113">
        <f>SUM(L18:L21)</f>
        <v>2</v>
      </c>
      <c r="M17" s="117"/>
      <c r="N17" s="120">
        <f>SUM(N18:N21)</f>
        <v>6</v>
      </c>
      <c r="O17" s="116">
        <f>SUM(O18:O21)</f>
        <v>0</v>
      </c>
      <c r="P17" s="113">
        <f>SUM(P18:P21)</f>
        <v>10</v>
      </c>
      <c r="Q17" s="113"/>
      <c r="R17" s="120">
        <f>SUM(R18:R21)</f>
        <v>12</v>
      </c>
      <c r="S17" s="116">
        <f>SUM(S18:S21)</f>
        <v>1</v>
      </c>
      <c r="T17" s="113">
        <f>SUM(T18:T21)</f>
        <v>18</v>
      </c>
      <c r="U17" s="113"/>
      <c r="V17" s="422">
        <f>SUM(V18:V21)</f>
        <v>24</v>
      </c>
      <c r="W17" s="118"/>
      <c r="X17" s="551"/>
    </row>
    <row r="18" spans="1:25" s="119" customFormat="1" ht="15.75" x14ac:dyDescent="0.2">
      <c r="A18" s="367" t="s">
        <v>108</v>
      </c>
      <c r="B18" s="394" t="s">
        <v>166</v>
      </c>
      <c r="C18" s="385" t="s">
        <v>131</v>
      </c>
      <c r="D18" s="381">
        <f t="shared" ref="D18:D20" si="2">SUM(G18,H18,K18,L18,O18,P18,S18,T18)</f>
        <v>4</v>
      </c>
      <c r="E18" s="134">
        <f t="shared" si="1"/>
        <v>6</v>
      </c>
      <c r="F18" s="406" t="s">
        <v>4</v>
      </c>
      <c r="G18" s="415"/>
      <c r="H18" s="133"/>
      <c r="I18" s="353"/>
      <c r="J18" s="368"/>
      <c r="K18" s="415">
        <v>2</v>
      </c>
      <c r="L18" s="133">
        <v>2</v>
      </c>
      <c r="M18" s="133" t="s">
        <v>61</v>
      </c>
      <c r="N18" s="368">
        <v>6</v>
      </c>
      <c r="O18" s="415"/>
      <c r="P18" s="133"/>
      <c r="Q18" s="353"/>
      <c r="R18" s="368"/>
      <c r="S18" s="415"/>
      <c r="T18" s="133"/>
      <c r="U18" s="133"/>
      <c r="V18" s="406"/>
      <c r="W18" s="506" t="s">
        <v>136</v>
      </c>
      <c r="X18" s="347"/>
    </row>
    <row r="19" spans="1:25" s="119" customFormat="1" ht="15.75" x14ac:dyDescent="0.2">
      <c r="A19" s="367" t="s">
        <v>109</v>
      </c>
      <c r="B19" s="394" t="s">
        <v>167</v>
      </c>
      <c r="C19" s="385" t="s">
        <v>132</v>
      </c>
      <c r="D19" s="381">
        <f t="shared" si="2"/>
        <v>2</v>
      </c>
      <c r="E19" s="134">
        <f t="shared" si="1"/>
        <v>2</v>
      </c>
      <c r="F19" s="406" t="s">
        <v>4</v>
      </c>
      <c r="G19" s="415"/>
      <c r="H19" s="133"/>
      <c r="I19" s="353"/>
      <c r="J19" s="368"/>
      <c r="K19" s="415"/>
      <c r="L19" s="133"/>
      <c r="M19" s="133"/>
      <c r="N19" s="368"/>
      <c r="O19" s="415">
        <v>0</v>
      </c>
      <c r="P19" s="133">
        <v>2</v>
      </c>
      <c r="Q19" s="353" t="s">
        <v>61</v>
      </c>
      <c r="R19" s="368">
        <v>2</v>
      </c>
      <c r="S19" s="415"/>
      <c r="T19" s="133"/>
      <c r="U19" s="133"/>
      <c r="V19" s="406"/>
      <c r="W19" s="426" t="s">
        <v>166</v>
      </c>
      <c r="X19" s="347"/>
    </row>
    <row r="20" spans="1:25" s="119" customFormat="1" ht="16.5" thickBot="1" x14ac:dyDescent="0.25">
      <c r="A20" s="370" t="s">
        <v>110</v>
      </c>
      <c r="B20" s="394" t="s">
        <v>168</v>
      </c>
      <c r="C20" s="387" t="s">
        <v>133</v>
      </c>
      <c r="D20" s="383">
        <f t="shared" si="2"/>
        <v>3</v>
      </c>
      <c r="E20" s="372">
        <f t="shared" si="1"/>
        <v>4</v>
      </c>
      <c r="F20" s="408" t="s">
        <v>4</v>
      </c>
      <c r="G20" s="417"/>
      <c r="H20" s="371"/>
      <c r="I20" s="373"/>
      <c r="J20" s="374"/>
      <c r="K20" s="417"/>
      <c r="L20" s="371"/>
      <c r="M20" s="371"/>
      <c r="N20" s="374"/>
      <c r="O20" s="417"/>
      <c r="P20" s="371"/>
      <c r="Q20" s="373"/>
      <c r="R20" s="374"/>
      <c r="S20" s="417">
        <v>1</v>
      </c>
      <c r="T20" s="371">
        <v>2</v>
      </c>
      <c r="U20" s="371" t="s">
        <v>2</v>
      </c>
      <c r="V20" s="408">
        <v>4</v>
      </c>
      <c r="W20" s="427" t="s">
        <v>167</v>
      </c>
      <c r="X20" s="347"/>
    </row>
    <row r="21" spans="1:25" s="119" customFormat="1" ht="16.5" thickBot="1" x14ac:dyDescent="0.25">
      <c r="A21" s="428" t="s">
        <v>111</v>
      </c>
      <c r="B21" s="394" t="s">
        <v>169</v>
      </c>
      <c r="C21" s="429" t="s">
        <v>9</v>
      </c>
      <c r="D21" s="430">
        <f>SUM(G21,H21,K21,L21,O21,P21,S21,T21)</f>
        <v>24</v>
      </c>
      <c r="E21" s="431">
        <f t="shared" si="1"/>
        <v>30</v>
      </c>
      <c r="F21" s="432" t="s">
        <v>4</v>
      </c>
      <c r="G21" s="433"/>
      <c r="H21" s="434"/>
      <c r="I21" s="435"/>
      <c r="J21" s="436"/>
      <c r="K21" s="433"/>
      <c r="L21" s="434"/>
      <c r="M21" s="434"/>
      <c r="N21" s="436"/>
      <c r="O21" s="433">
        <v>0</v>
      </c>
      <c r="P21" s="434">
        <v>8</v>
      </c>
      <c r="Q21" s="434" t="s">
        <v>114</v>
      </c>
      <c r="R21" s="436">
        <v>10</v>
      </c>
      <c r="S21" s="433">
        <v>0</v>
      </c>
      <c r="T21" s="434">
        <v>16</v>
      </c>
      <c r="U21" s="434" t="s">
        <v>114</v>
      </c>
      <c r="V21" s="437">
        <v>20</v>
      </c>
      <c r="W21" s="552" t="s">
        <v>180</v>
      </c>
      <c r="X21" s="347"/>
    </row>
    <row r="22" spans="1:25" ht="15.75" x14ac:dyDescent="0.2">
      <c r="A22" s="443" t="s">
        <v>51</v>
      </c>
      <c r="B22" s="544"/>
      <c r="C22" s="444"/>
      <c r="D22" s="445">
        <f>SUM(G22,K22,O22,S22)</f>
        <v>47</v>
      </c>
      <c r="E22" s="446">
        <f>SUM(J22,N22,R22,V22)</f>
        <v>59</v>
      </c>
      <c r="F22" s="447"/>
      <c r="G22" s="708">
        <f>SUM(G12,H12,G17,H17)</f>
        <v>0</v>
      </c>
      <c r="H22" s="709"/>
      <c r="I22" s="448"/>
      <c r="J22" s="449">
        <f>SUM(J12,J17)</f>
        <v>0</v>
      </c>
      <c r="K22" s="708">
        <f>SUM(K12,L12,K17,L17)</f>
        <v>10</v>
      </c>
      <c r="L22" s="709"/>
      <c r="M22" s="448"/>
      <c r="N22" s="449">
        <f>SUM(N12,N17)</f>
        <v>13</v>
      </c>
      <c r="O22" s="708">
        <f>SUM(O12,P12,O17,P17)</f>
        <v>15</v>
      </c>
      <c r="P22" s="709"/>
      <c r="Q22" s="448"/>
      <c r="R22" s="449">
        <f>SUM(R12,R17)</f>
        <v>19</v>
      </c>
      <c r="S22" s="708">
        <f>SUM(S12,T12,S17,T17)</f>
        <v>22</v>
      </c>
      <c r="T22" s="709"/>
      <c r="U22" s="448"/>
      <c r="V22" s="449">
        <f>SUM(V12,V17)</f>
        <v>27</v>
      </c>
      <c r="W22" s="357"/>
      <c r="X22" s="135"/>
      <c r="Y22" s="138"/>
    </row>
    <row r="23" spans="1:25" ht="15.75" x14ac:dyDescent="0.2">
      <c r="A23" s="366" t="s">
        <v>45</v>
      </c>
      <c r="B23" s="545"/>
      <c r="C23" s="351"/>
      <c r="D23" s="113">
        <f>SUM(G23,K23,O23,S23)</f>
        <v>44</v>
      </c>
      <c r="E23" s="352">
        <f t="shared" si="1"/>
        <v>55</v>
      </c>
      <c r="F23" s="115"/>
      <c r="G23" s="667">
        <f>MSc_N_Alap!$G$30+MSc_N_Alap!$H$30</f>
        <v>24</v>
      </c>
      <c r="H23" s="668"/>
      <c r="I23" s="13"/>
      <c r="J23" s="12">
        <f>MSc_N_Alap!$J$30</f>
        <v>30</v>
      </c>
      <c r="K23" s="667">
        <f>MSc_N_Alap!$K$30+MSc_N_Alap!$L$30</f>
        <v>14</v>
      </c>
      <c r="L23" s="668"/>
      <c r="M23" s="13"/>
      <c r="N23" s="12">
        <f>MSc_N_Alap!$N$30</f>
        <v>18</v>
      </c>
      <c r="O23" s="667">
        <f>MSc_N_Alap!$O$30+MSc_N_Alap!$P$30</f>
        <v>6</v>
      </c>
      <c r="P23" s="668"/>
      <c r="Q23" s="13"/>
      <c r="R23" s="12">
        <f>MSc_N_Alap!$R$30</f>
        <v>7</v>
      </c>
      <c r="S23" s="667">
        <f>MSc_N_Alap!$S$30+MSc_N_Alap!$T$30</f>
        <v>0</v>
      </c>
      <c r="T23" s="668"/>
      <c r="U23" s="13"/>
      <c r="V23" s="12">
        <f>MSc_N_Alap!$V$30</f>
        <v>0</v>
      </c>
      <c r="W23" s="357"/>
      <c r="X23" s="135"/>
      <c r="Y23" s="138"/>
    </row>
    <row r="24" spans="1:25" ht="15.75" x14ac:dyDescent="0.2">
      <c r="A24" s="366" t="s">
        <v>49</v>
      </c>
      <c r="B24" s="545"/>
      <c r="C24" s="351"/>
      <c r="D24" s="113">
        <f>SUM(G24,K24,O24,S24)</f>
        <v>6</v>
      </c>
      <c r="E24" s="352">
        <f t="shared" si="1"/>
        <v>6</v>
      </c>
      <c r="F24" s="115"/>
      <c r="G24" s="706">
        <v>0</v>
      </c>
      <c r="H24" s="707"/>
      <c r="I24" s="113"/>
      <c r="J24" s="111">
        <v>0</v>
      </c>
      <c r="K24" s="706">
        <v>0</v>
      </c>
      <c r="L24" s="707"/>
      <c r="M24" s="113"/>
      <c r="N24" s="111">
        <v>0</v>
      </c>
      <c r="O24" s="706">
        <v>4</v>
      </c>
      <c r="P24" s="707"/>
      <c r="Q24" s="113"/>
      <c r="R24" s="111">
        <v>4</v>
      </c>
      <c r="S24" s="706">
        <v>2</v>
      </c>
      <c r="T24" s="707"/>
      <c r="U24" s="113"/>
      <c r="V24" s="111">
        <v>2</v>
      </c>
      <c r="W24" s="357"/>
      <c r="X24" s="135"/>
      <c r="Y24" s="138"/>
    </row>
    <row r="25" spans="1:25" ht="15.75" x14ac:dyDescent="0.2">
      <c r="A25" s="654" t="s">
        <v>139</v>
      </c>
      <c r="B25" s="655"/>
      <c r="C25" s="656"/>
      <c r="D25" s="515"/>
      <c r="E25" s="516"/>
      <c r="F25" s="517"/>
      <c r="G25" s="518"/>
      <c r="H25" s="515"/>
      <c r="I25" s="515"/>
      <c r="J25" s="519"/>
      <c r="K25" s="163"/>
      <c r="L25" s="155"/>
      <c r="M25" s="155"/>
      <c r="N25" s="164"/>
      <c r="O25" s="163"/>
      <c r="P25" s="155"/>
      <c r="Q25" s="155"/>
      <c r="R25" s="164"/>
      <c r="S25" s="522">
        <v>2</v>
      </c>
      <c r="T25" s="523">
        <v>0</v>
      </c>
      <c r="U25" s="523" t="s">
        <v>61</v>
      </c>
      <c r="V25" s="524">
        <v>2</v>
      </c>
      <c r="W25" s="357"/>
      <c r="X25" s="135"/>
      <c r="Y25" s="138"/>
    </row>
    <row r="26" spans="1:25" ht="15.75" x14ac:dyDescent="0.2">
      <c r="A26" s="654" t="s">
        <v>140</v>
      </c>
      <c r="B26" s="655"/>
      <c r="C26" s="656"/>
      <c r="D26" s="515"/>
      <c r="E26" s="516"/>
      <c r="F26" s="517"/>
      <c r="G26" s="518"/>
      <c r="H26" s="515"/>
      <c r="I26" s="515"/>
      <c r="J26" s="519"/>
      <c r="K26" s="163"/>
      <c r="L26" s="155"/>
      <c r="M26" s="155"/>
      <c r="N26" s="164"/>
      <c r="O26" s="163">
        <v>2</v>
      </c>
      <c r="P26" s="155">
        <v>0</v>
      </c>
      <c r="Q26" s="155" t="s">
        <v>61</v>
      </c>
      <c r="R26" s="164">
        <v>2</v>
      </c>
      <c r="S26" s="518"/>
      <c r="T26" s="515"/>
      <c r="U26" s="515"/>
      <c r="V26" s="519"/>
      <c r="W26" s="357"/>
      <c r="X26" s="135"/>
      <c r="Y26" s="138"/>
    </row>
    <row r="27" spans="1:25" ht="15.75" x14ac:dyDescent="0.2">
      <c r="A27" s="654" t="s">
        <v>141</v>
      </c>
      <c r="B27" s="655"/>
      <c r="C27" s="656"/>
      <c r="D27" s="515"/>
      <c r="E27" s="516"/>
      <c r="F27" s="517"/>
      <c r="G27" s="518"/>
      <c r="H27" s="515"/>
      <c r="I27" s="515"/>
      <c r="J27" s="519"/>
      <c r="K27" s="163"/>
      <c r="L27" s="155"/>
      <c r="M27" s="155"/>
      <c r="N27" s="164"/>
      <c r="O27" s="163">
        <v>2</v>
      </c>
      <c r="P27" s="155">
        <v>0</v>
      </c>
      <c r="Q27" s="155" t="s">
        <v>61</v>
      </c>
      <c r="R27" s="164">
        <v>2</v>
      </c>
      <c r="S27" s="518"/>
      <c r="T27" s="515"/>
      <c r="U27" s="515"/>
      <c r="V27" s="519"/>
      <c r="W27" s="357"/>
      <c r="X27" s="135"/>
      <c r="Y27" s="138"/>
    </row>
    <row r="28" spans="1:25" ht="16.5" thickBot="1" x14ac:dyDescent="0.25">
      <c r="A28" s="690" t="s">
        <v>10</v>
      </c>
      <c r="B28" s="691"/>
      <c r="C28" s="692"/>
      <c r="D28" s="450">
        <f>SUM(D22:D24)</f>
        <v>97</v>
      </c>
      <c r="E28" s="451">
        <f>SUM(E22:E24)</f>
        <v>120</v>
      </c>
      <c r="F28" s="452"/>
      <c r="G28" s="453"/>
      <c r="H28" s="450"/>
      <c r="I28" s="450"/>
      <c r="J28" s="454">
        <f>SUM(J17,J22,J23,J24)</f>
        <v>30</v>
      </c>
      <c r="K28" s="453"/>
      <c r="L28" s="450"/>
      <c r="M28" s="450"/>
      <c r="N28" s="454">
        <f>SUM(N22,N23,N24)</f>
        <v>31</v>
      </c>
      <c r="O28" s="453"/>
      <c r="P28" s="450"/>
      <c r="Q28" s="450"/>
      <c r="R28" s="454">
        <f>SUM(R22,R23,R24)</f>
        <v>30</v>
      </c>
      <c r="S28" s="453"/>
      <c r="T28" s="450"/>
      <c r="U28" s="450"/>
      <c r="V28" s="454">
        <f>SUM(V22,V23,V24)</f>
        <v>29</v>
      </c>
      <c r="W28" s="358"/>
      <c r="X28" s="135"/>
      <c r="Y28" s="138"/>
    </row>
    <row r="29" spans="1:25" ht="15.75" x14ac:dyDescent="0.2">
      <c r="A29" s="438"/>
      <c r="B29" s="546"/>
      <c r="C29" s="439" t="s">
        <v>46</v>
      </c>
      <c r="D29" s="440"/>
      <c r="E29" s="440"/>
      <c r="F29" s="441"/>
      <c r="G29" s="688">
        <f>SUM(G22,G23,G24)</f>
        <v>24</v>
      </c>
      <c r="H29" s="689"/>
      <c r="I29" s="440"/>
      <c r="J29" s="442"/>
      <c r="K29" s="688">
        <f>SUM(K22,K23,K24)</f>
        <v>24</v>
      </c>
      <c r="L29" s="689"/>
      <c r="M29" s="440"/>
      <c r="N29" s="442"/>
      <c r="O29" s="688">
        <f>SUM(O22,O23,O24)</f>
        <v>25</v>
      </c>
      <c r="P29" s="689"/>
      <c r="Q29" s="440"/>
      <c r="R29" s="442"/>
      <c r="S29" s="688">
        <f>SUM(S22,S23,S24)</f>
        <v>24</v>
      </c>
      <c r="T29" s="689"/>
      <c r="U29" s="440"/>
      <c r="V29" s="442"/>
      <c r="W29" s="358"/>
      <c r="X29" s="136"/>
      <c r="Y29" s="138"/>
    </row>
    <row r="30" spans="1:25" ht="15.75" x14ac:dyDescent="0.2">
      <c r="A30" s="364"/>
      <c r="B30" s="380"/>
      <c r="C30" s="350" t="s">
        <v>59</v>
      </c>
      <c r="D30" s="354"/>
      <c r="E30" s="354"/>
      <c r="F30" s="407"/>
      <c r="G30" s="416"/>
      <c r="H30" s="354"/>
      <c r="I30" s="153">
        <f>COUNTIF(MSc_N_Alap!I12:I28,"é")+COUNTIF(I13:I21,"é")</f>
        <v>4</v>
      </c>
      <c r="J30" s="369"/>
      <c r="K30" s="416"/>
      <c r="L30" s="354"/>
      <c r="M30" s="153">
        <f>COUNTIF(MSc_N_Alap!M12:M28,"é")+COUNTIF(M13:M21,"é")</f>
        <v>4</v>
      </c>
      <c r="N30" s="369"/>
      <c r="O30" s="416"/>
      <c r="P30" s="354"/>
      <c r="Q30" s="153">
        <v>4</v>
      </c>
      <c r="R30" s="369"/>
      <c r="S30" s="416"/>
      <c r="T30" s="354"/>
      <c r="U30" s="153">
        <f>COUNTIF(MSc_N_Alap!U12:U28,"é")+COUNTIF(U13:U21,"é")</f>
        <v>0</v>
      </c>
      <c r="V30" s="369"/>
      <c r="W30" s="136"/>
      <c r="X30" s="136"/>
      <c r="Y30" s="138"/>
    </row>
    <row r="31" spans="1:25" ht="16.5" thickBot="1" x14ac:dyDescent="0.25">
      <c r="A31" s="375"/>
      <c r="B31" s="547"/>
      <c r="C31" s="376" t="s">
        <v>44</v>
      </c>
      <c r="D31" s="377"/>
      <c r="E31" s="377"/>
      <c r="F31" s="409"/>
      <c r="G31" s="418"/>
      <c r="H31" s="377"/>
      <c r="I31" s="266">
        <f>COUNTIF(MSc_N_Alap!I12:I28,"v")+COUNTIF(I13:I21,"v")</f>
        <v>4</v>
      </c>
      <c r="J31" s="378"/>
      <c r="K31" s="418"/>
      <c r="L31" s="377"/>
      <c r="M31" s="266">
        <f>COUNTIF(MSc_N_Alap!M12:M28,"v")+COUNTIF(M13:M21,"v")</f>
        <v>4</v>
      </c>
      <c r="N31" s="378"/>
      <c r="O31" s="418"/>
      <c r="P31" s="377"/>
      <c r="Q31" s="266">
        <f>COUNTIF(MSc_N_Alap!Q12:Q28,"v")+COUNTIF(Q13:Q21,"v")</f>
        <v>2</v>
      </c>
      <c r="R31" s="378"/>
      <c r="S31" s="418"/>
      <c r="T31" s="377"/>
      <c r="U31" s="266">
        <f>COUNTIF(MSc_N_Alap!U12:U28,"v")+COUNTIF(U13:U21,"v")</f>
        <v>2</v>
      </c>
      <c r="V31" s="378"/>
      <c r="W31" s="136"/>
      <c r="X31" s="136"/>
      <c r="Y31" s="138"/>
    </row>
    <row r="32" spans="1:25" x14ac:dyDescent="0.2">
      <c r="A32" s="107"/>
      <c r="B32" s="541"/>
      <c r="C32" s="121"/>
      <c r="D32" s="122"/>
      <c r="E32" s="123"/>
      <c r="F32" s="123"/>
      <c r="G32" s="124"/>
      <c r="H32" s="124"/>
      <c r="I32" s="125"/>
      <c r="J32" s="126"/>
      <c r="K32" s="124"/>
      <c r="L32" s="124"/>
      <c r="M32" s="125"/>
      <c r="N32" s="126"/>
      <c r="O32" s="124"/>
      <c r="P32" s="124"/>
      <c r="Q32" s="125"/>
      <c r="R32" s="126"/>
      <c r="S32" s="124"/>
      <c r="T32" s="124"/>
      <c r="U32" s="125"/>
      <c r="V32" s="126"/>
      <c r="W32" s="126"/>
      <c r="X32" s="137"/>
      <c r="Y32" s="138"/>
    </row>
    <row r="33" spans="1:25" ht="15.75" x14ac:dyDescent="0.2">
      <c r="A33" s="107"/>
      <c r="B33" s="541"/>
      <c r="C33" s="127" t="s">
        <v>54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09"/>
      <c r="U33" s="109"/>
      <c r="V33" s="109"/>
      <c r="W33" s="109"/>
      <c r="X33" s="109"/>
      <c r="Y33" s="138"/>
    </row>
    <row r="34" spans="1:25" ht="15.75" x14ac:dyDescent="0.2">
      <c r="A34" s="128"/>
      <c r="B34" s="548"/>
      <c r="C34" s="127" t="s">
        <v>53</v>
      </c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09"/>
      <c r="U34" s="109"/>
      <c r="V34" s="109"/>
      <c r="W34" s="109"/>
      <c r="X34" s="137"/>
      <c r="Y34" s="138"/>
    </row>
    <row r="35" spans="1:25" ht="18.75" x14ac:dyDescent="0.2">
      <c r="A35" s="12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252" t="s">
        <v>191</v>
      </c>
      <c r="X35" s="137"/>
      <c r="Y35" s="138"/>
    </row>
    <row r="36" spans="1:25" ht="18.75" x14ac:dyDescent="0.3">
      <c r="W36" s="253" t="s">
        <v>123</v>
      </c>
    </row>
    <row r="38" spans="1:25" ht="15" x14ac:dyDescent="0.25">
      <c r="C38" s="147" t="s">
        <v>115</v>
      </c>
      <c r="D38" s="148">
        <f>SUM(G12,G17,K12,K17,O12,O17,S12,S17,MSc_N_Alap!G11,MSc_N_Alap!G16,MSc_N_Alap!G22,MSc_N_Alap!K11,MSc_N_Alap!K16,MSc_N_Alap!K22,MSc_N_Alap!O11,MSc_N_Alap!O16,MSc_N_Alap!O22,MSc_N_Alap!S11,MSc_N_Alap!S16,MSc_N_Alap!S22)</f>
        <v>34</v>
      </c>
      <c r="E38" s="254">
        <f>D38/D28</f>
        <v>0.35051546391752575</v>
      </c>
      <c r="F38" s="149"/>
    </row>
    <row r="39" spans="1:25" ht="15" x14ac:dyDescent="0.25">
      <c r="C39" s="147" t="s">
        <v>116</v>
      </c>
      <c r="D39" s="148">
        <f>SUM(H12:I12,H17:I17,L12:M12,L17:M17,P12:Q12,P17:Q17,T12:U12,T17:U17,MSc_N_Alap!H11:I11,MSc_N_Alap!H16:I16,MSc_N_Alap!H22:I22,MSc_N_Alap!L11:M11,MSc_N_Alap!P11:Q11,MSc_N_Alap!T11:U11,MSc_N_Alap!L16:M16,MSc_N_Alap!P16:Q16,MSc_N_Alap!T16:U16,MSc_N_Alap!L22:M22,MSc_N_Alap!P22:Q22,MSc_N_Alap!T22:U22,MSC_N_Minőség_E!G24,MSC_N_Minőség_E!K24,MSC_N_Minőség_E!O24,MSC_N_Minőség_E!S24)</f>
        <v>63</v>
      </c>
      <c r="E39" s="254">
        <f>D39/D28</f>
        <v>0.64948453608247425</v>
      </c>
      <c r="F39" s="149"/>
    </row>
  </sheetData>
  <mergeCells count="33">
    <mergeCell ref="W1:X1"/>
    <mergeCell ref="G23:H23"/>
    <mergeCell ref="K23:L23"/>
    <mergeCell ref="O23:P23"/>
    <mergeCell ref="S23:T23"/>
    <mergeCell ref="G22:H22"/>
    <mergeCell ref="K22:L22"/>
    <mergeCell ref="O22:P22"/>
    <mergeCell ref="S22:T22"/>
    <mergeCell ref="S29:T29"/>
    <mergeCell ref="W2:X2"/>
    <mergeCell ref="G10:J10"/>
    <mergeCell ref="K10:N10"/>
    <mergeCell ref="O10:R10"/>
    <mergeCell ref="S10:V10"/>
    <mergeCell ref="G9:V9"/>
    <mergeCell ref="D5:L5"/>
    <mergeCell ref="W3:X3"/>
    <mergeCell ref="G24:H24"/>
    <mergeCell ref="K24:L24"/>
    <mergeCell ref="O24:P24"/>
    <mergeCell ref="S24:T24"/>
    <mergeCell ref="B9:B10"/>
    <mergeCell ref="C9:C10"/>
    <mergeCell ref="G29:H29"/>
    <mergeCell ref="K29:L29"/>
    <mergeCell ref="O29:P29"/>
    <mergeCell ref="A28:C28"/>
    <mergeCell ref="A26:C26"/>
    <mergeCell ref="A27:C27"/>
    <mergeCell ref="A25:C25"/>
    <mergeCell ref="A12:C12"/>
    <mergeCell ref="A17:C17"/>
  </mergeCells>
  <pageMargins left="0.51181102362204722" right="0.31496062992125984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2">
    <pageSetUpPr fitToPage="1"/>
  </sheetPr>
  <dimension ref="A1:W47"/>
  <sheetViews>
    <sheetView showGridLines="0" topLeftCell="A10" zoomScale="80" zoomScaleNormal="80" zoomScaleSheetLayoutView="75" zoomScalePageLayoutView="80" workbookViewId="0">
      <selection activeCell="Z16" sqref="Z16"/>
    </sheetView>
  </sheetViews>
  <sheetFormatPr defaultColWidth="9.140625" defaultRowHeight="12.75" x14ac:dyDescent="0.2"/>
  <cols>
    <col min="1" max="1" width="5.42578125" style="67" customWidth="1"/>
    <col min="2" max="2" width="17.140625" style="487" customWidth="1"/>
    <col min="3" max="3" width="59.85546875" style="92" customWidth="1"/>
    <col min="4" max="4" width="8.28515625" style="54" customWidth="1"/>
    <col min="5" max="5" width="8" style="54" customWidth="1"/>
    <col min="6" max="21" width="4.28515625" style="54" customWidth="1"/>
    <col min="22" max="22" width="23.7109375" style="93" customWidth="1"/>
    <col min="23" max="23" width="8.85546875" style="54" bestFit="1" customWidth="1"/>
    <col min="24" max="16384" width="9.140625" style="54"/>
  </cols>
  <sheetData>
    <row r="1" spans="1:23" s="50" customFormat="1" ht="18" x14ac:dyDescent="0.2">
      <c r="A1" s="43"/>
      <c r="B1" s="481"/>
      <c r="C1" s="44"/>
      <c r="D1" s="45"/>
      <c r="E1" s="45"/>
      <c r="F1" s="46"/>
      <c r="G1" s="46"/>
      <c r="H1" s="47"/>
      <c r="I1" s="47" t="s">
        <v>38</v>
      </c>
      <c r="J1" s="48"/>
      <c r="K1" s="47"/>
      <c r="L1" s="48"/>
      <c r="M1" s="46"/>
      <c r="N1" s="45"/>
      <c r="O1" s="45"/>
      <c r="P1" s="45"/>
      <c r="Q1" s="45"/>
      <c r="R1" s="46"/>
      <c r="S1" s="46"/>
      <c r="T1" s="46"/>
      <c r="U1" s="46"/>
      <c r="V1" s="49"/>
    </row>
    <row r="2" spans="1:23" s="50" customFormat="1" ht="18" x14ac:dyDescent="0.2">
      <c r="A2" s="43"/>
      <c r="B2" s="481"/>
      <c r="C2" s="44"/>
      <c r="D2" s="45"/>
      <c r="E2" s="45"/>
      <c r="F2" s="46"/>
      <c r="G2" s="46"/>
      <c r="H2" s="47"/>
      <c r="I2" s="47" t="s">
        <v>12</v>
      </c>
      <c r="J2" s="48"/>
      <c r="K2" s="47"/>
      <c r="L2" s="48"/>
      <c r="M2" s="46"/>
      <c r="N2" s="45"/>
      <c r="O2" s="45"/>
      <c r="P2" s="45"/>
      <c r="Q2" s="45"/>
      <c r="R2" s="46"/>
      <c r="S2" s="46"/>
      <c r="T2" s="46"/>
      <c r="U2" s="46"/>
      <c r="V2" s="49"/>
    </row>
    <row r="3" spans="1:23" s="50" customFormat="1" ht="18" x14ac:dyDescent="0.2">
      <c r="A3" s="43"/>
      <c r="B3" s="481"/>
      <c r="C3" s="44"/>
      <c r="D3" s="45"/>
      <c r="E3" s="45"/>
      <c r="F3" s="46"/>
      <c r="G3" s="46"/>
      <c r="H3" s="47"/>
      <c r="I3" s="47" t="s">
        <v>13</v>
      </c>
      <c r="J3" s="48"/>
      <c r="K3" s="47"/>
      <c r="L3" s="48"/>
      <c r="M3" s="46"/>
      <c r="N3" s="45"/>
      <c r="O3" s="45"/>
      <c r="P3" s="45"/>
      <c r="Q3" s="45"/>
      <c r="R3" s="46"/>
      <c r="S3" s="46"/>
      <c r="T3" s="46"/>
      <c r="U3" s="46"/>
      <c r="V3" s="45"/>
    </row>
    <row r="4" spans="1:23" ht="21.75" customHeight="1" x14ac:dyDescent="0.2">
      <c r="A4" s="51"/>
      <c r="B4" s="482"/>
      <c r="C4" s="52"/>
      <c r="D4" s="53"/>
      <c r="E4" s="46"/>
      <c r="F4" s="46"/>
      <c r="G4" s="46"/>
      <c r="H4" s="46"/>
      <c r="I4" s="46" t="s">
        <v>49</v>
      </c>
      <c r="J4" s="46"/>
      <c r="K4" s="46"/>
      <c r="L4" s="46"/>
      <c r="M4" s="46"/>
      <c r="N4" s="53"/>
      <c r="O4" s="53"/>
      <c r="P4" s="53"/>
      <c r="Q4" s="53"/>
      <c r="R4" s="46"/>
      <c r="S4" s="46"/>
      <c r="T4" s="46"/>
      <c r="U4" s="46"/>
      <c r="V4" s="53"/>
    </row>
    <row r="5" spans="1:23" ht="33" customHeight="1" x14ac:dyDescent="0.2">
      <c r="A5" s="710"/>
      <c r="B5" s="710"/>
      <c r="C5" s="710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3"/>
    </row>
    <row r="6" spans="1:23" ht="25.5" customHeight="1" thickBot="1" x14ac:dyDescent="0.25">
      <c r="A6" s="723" t="s">
        <v>74</v>
      </c>
      <c r="B6" s="724"/>
      <c r="C6" s="724"/>
      <c r="D6" s="724"/>
      <c r="E6" s="724"/>
      <c r="F6" s="724"/>
      <c r="G6" s="724"/>
      <c r="H6" s="724"/>
      <c r="I6" s="724"/>
      <c r="J6" s="724"/>
      <c r="K6" s="724"/>
      <c r="L6" s="724"/>
      <c r="M6" s="724"/>
      <c r="N6" s="724"/>
      <c r="O6" s="724"/>
      <c r="P6" s="724"/>
      <c r="Q6" s="724"/>
      <c r="R6" s="724"/>
      <c r="S6" s="724"/>
      <c r="T6" s="724"/>
      <c r="U6" s="724"/>
      <c r="V6" s="724"/>
    </row>
    <row r="7" spans="1:23" s="57" customFormat="1" ht="20.25" customHeight="1" thickBot="1" x14ac:dyDescent="0.25">
      <c r="A7" s="725"/>
      <c r="B7" s="727" t="s">
        <v>14</v>
      </c>
      <c r="C7" s="713" t="s">
        <v>15</v>
      </c>
      <c r="D7" s="467" t="s">
        <v>75</v>
      </c>
      <c r="E7" s="715" t="s">
        <v>17</v>
      </c>
      <c r="F7" s="736" t="s">
        <v>39</v>
      </c>
      <c r="G7" s="737"/>
      <c r="H7" s="737"/>
      <c r="I7" s="737"/>
      <c r="J7" s="737"/>
      <c r="K7" s="737"/>
      <c r="L7" s="737"/>
      <c r="M7" s="737"/>
      <c r="N7" s="737"/>
      <c r="O7" s="737"/>
      <c r="P7" s="737"/>
      <c r="Q7" s="737"/>
      <c r="R7" s="737"/>
      <c r="S7" s="737"/>
      <c r="T7" s="737"/>
      <c r="U7" s="738"/>
      <c r="V7" s="731" t="s">
        <v>18</v>
      </c>
      <c r="W7" s="711"/>
    </row>
    <row r="8" spans="1:23" s="57" customFormat="1" ht="20.25" customHeight="1" thickBot="1" x14ac:dyDescent="0.25">
      <c r="A8" s="726"/>
      <c r="B8" s="728"/>
      <c r="C8" s="714"/>
      <c r="D8" s="469" t="s">
        <v>0</v>
      </c>
      <c r="E8" s="716"/>
      <c r="F8" s="744" t="s">
        <v>19</v>
      </c>
      <c r="G8" s="745"/>
      <c r="H8" s="745"/>
      <c r="I8" s="746"/>
      <c r="J8" s="719" t="s">
        <v>20</v>
      </c>
      <c r="K8" s="720"/>
      <c r="L8" s="720"/>
      <c r="M8" s="721"/>
      <c r="N8" s="719" t="s">
        <v>21</v>
      </c>
      <c r="O8" s="720"/>
      <c r="P8" s="720"/>
      <c r="Q8" s="721"/>
      <c r="R8" s="719" t="s">
        <v>22</v>
      </c>
      <c r="S8" s="720"/>
      <c r="T8" s="720"/>
      <c r="U8" s="743"/>
      <c r="V8" s="732"/>
      <c r="W8" s="711"/>
    </row>
    <row r="9" spans="1:23" s="58" customFormat="1" ht="18.75" customHeight="1" x14ac:dyDescent="0.2">
      <c r="A9" s="466"/>
      <c r="B9" s="483"/>
      <c r="C9" s="471"/>
      <c r="D9" s="489"/>
      <c r="E9" s="490"/>
      <c r="F9" s="470" t="s">
        <v>26</v>
      </c>
      <c r="G9" s="465" t="s">
        <v>40</v>
      </c>
      <c r="H9" s="465" t="s">
        <v>27</v>
      </c>
      <c r="I9" s="468" t="s">
        <v>28</v>
      </c>
      <c r="J9" s="467" t="s">
        <v>26</v>
      </c>
      <c r="K9" s="465" t="s">
        <v>40</v>
      </c>
      <c r="L9" s="465" t="s">
        <v>27</v>
      </c>
      <c r="M9" s="468" t="s">
        <v>28</v>
      </c>
      <c r="N9" s="467" t="s">
        <v>26</v>
      </c>
      <c r="O9" s="465" t="s">
        <v>40</v>
      </c>
      <c r="P9" s="465" t="s">
        <v>27</v>
      </c>
      <c r="Q9" s="468" t="s">
        <v>28</v>
      </c>
      <c r="R9" s="467" t="s">
        <v>26</v>
      </c>
      <c r="S9" s="465" t="s">
        <v>40</v>
      </c>
      <c r="T9" s="465" t="s">
        <v>27</v>
      </c>
      <c r="U9" s="474" t="s">
        <v>28</v>
      </c>
      <c r="V9" s="477" t="s">
        <v>14</v>
      </c>
    </row>
    <row r="10" spans="1:23" ht="15.75" customHeight="1" x14ac:dyDescent="0.2">
      <c r="A10" s="733" t="s">
        <v>49</v>
      </c>
      <c r="B10" s="734"/>
      <c r="C10" s="735"/>
      <c r="D10" s="59"/>
      <c r="E10" s="60"/>
      <c r="F10" s="457"/>
      <c r="G10" s="61"/>
      <c r="H10" s="61"/>
      <c r="I10" s="60"/>
      <c r="J10" s="59"/>
      <c r="K10" s="61"/>
      <c r="L10" s="61"/>
      <c r="M10" s="60"/>
      <c r="N10" s="62"/>
      <c r="O10" s="61"/>
      <c r="P10" s="61"/>
      <c r="Q10" s="60"/>
      <c r="R10" s="59"/>
      <c r="S10" s="61"/>
      <c r="T10" s="61"/>
      <c r="U10" s="456"/>
      <c r="V10" s="478"/>
    </row>
    <row r="11" spans="1:23" ht="18" customHeight="1" x14ac:dyDescent="0.2">
      <c r="A11" s="459" t="s">
        <v>19</v>
      </c>
      <c r="B11" s="484" t="s">
        <v>87</v>
      </c>
      <c r="C11" s="472" t="s">
        <v>88</v>
      </c>
      <c r="D11" s="491">
        <f>SUM(F11,G11,J11,K11,N11,O11,R11,S11)</f>
        <v>1</v>
      </c>
      <c r="E11" s="492">
        <f>SUM(I11,M11,Q11,U11)</f>
        <v>2</v>
      </c>
      <c r="F11" s="458"/>
      <c r="G11" s="455"/>
      <c r="H11" s="455"/>
      <c r="I11" s="461"/>
      <c r="J11" s="460">
        <v>1</v>
      </c>
      <c r="K11" s="455">
        <v>0</v>
      </c>
      <c r="L11" s="455" t="s">
        <v>61</v>
      </c>
      <c r="M11" s="461">
        <v>2</v>
      </c>
      <c r="N11" s="460"/>
      <c r="O11" s="455"/>
      <c r="P11" s="455"/>
      <c r="Q11" s="461"/>
      <c r="R11" s="460"/>
      <c r="S11" s="455"/>
      <c r="T11" s="455"/>
      <c r="U11" s="475"/>
      <c r="V11" s="479"/>
      <c r="W11" s="57"/>
    </row>
    <row r="12" spans="1:23" ht="18" customHeight="1" x14ac:dyDescent="0.2">
      <c r="A12" s="459" t="s">
        <v>20</v>
      </c>
      <c r="B12" s="484" t="s">
        <v>87</v>
      </c>
      <c r="C12" s="472" t="s">
        <v>89</v>
      </c>
      <c r="D12" s="491">
        <f t="shared" ref="D12:D21" si="0">SUM(F12,G12,J12,K12,N12,O12,R12,S12)</f>
        <v>4</v>
      </c>
      <c r="E12" s="492">
        <f t="shared" ref="E12:E21" si="1">SUM(I12,M12,Q12,U12)</f>
        <v>4</v>
      </c>
      <c r="F12" s="458"/>
      <c r="G12" s="455"/>
      <c r="H12" s="455"/>
      <c r="I12" s="461"/>
      <c r="J12" s="460">
        <v>2</v>
      </c>
      <c r="K12" s="455">
        <v>2</v>
      </c>
      <c r="L12" s="455" t="s">
        <v>61</v>
      </c>
      <c r="M12" s="461">
        <v>4</v>
      </c>
      <c r="N12" s="460"/>
      <c r="O12" s="455"/>
      <c r="P12" s="455"/>
      <c r="Q12" s="461"/>
      <c r="R12" s="460"/>
      <c r="S12" s="455"/>
      <c r="T12" s="455"/>
      <c r="U12" s="475"/>
      <c r="V12" s="479"/>
      <c r="W12" s="57"/>
    </row>
    <row r="13" spans="1:23" ht="18" customHeight="1" x14ac:dyDescent="0.2">
      <c r="A13" s="459" t="s">
        <v>21</v>
      </c>
      <c r="B13" s="484" t="s">
        <v>87</v>
      </c>
      <c r="C13" s="472" t="s">
        <v>90</v>
      </c>
      <c r="D13" s="491">
        <f t="shared" si="0"/>
        <v>4</v>
      </c>
      <c r="E13" s="492">
        <f t="shared" si="1"/>
        <v>4</v>
      </c>
      <c r="F13" s="458"/>
      <c r="G13" s="455"/>
      <c r="H13" s="455"/>
      <c r="I13" s="461"/>
      <c r="J13" s="460">
        <v>2</v>
      </c>
      <c r="K13" s="455">
        <v>2</v>
      </c>
      <c r="L13" s="455" t="s">
        <v>61</v>
      </c>
      <c r="M13" s="461">
        <v>4</v>
      </c>
      <c r="N13" s="460"/>
      <c r="O13" s="455"/>
      <c r="P13" s="455"/>
      <c r="Q13" s="461"/>
      <c r="R13" s="460"/>
      <c r="S13" s="455"/>
      <c r="T13" s="455"/>
      <c r="U13" s="475"/>
      <c r="V13" s="479"/>
      <c r="W13" s="57"/>
    </row>
    <row r="14" spans="1:23" ht="18" customHeight="1" x14ac:dyDescent="0.2">
      <c r="A14" s="459" t="s">
        <v>22</v>
      </c>
      <c r="B14" s="484" t="s">
        <v>87</v>
      </c>
      <c r="C14" s="472" t="s">
        <v>91</v>
      </c>
      <c r="D14" s="491">
        <f t="shared" si="0"/>
        <v>4</v>
      </c>
      <c r="E14" s="492">
        <f t="shared" si="1"/>
        <v>4</v>
      </c>
      <c r="F14" s="458"/>
      <c r="G14" s="455"/>
      <c r="H14" s="455" t="s">
        <v>76</v>
      </c>
      <c r="I14" s="461"/>
      <c r="J14" s="460"/>
      <c r="K14" s="455"/>
      <c r="L14" s="455"/>
      <c r="M14" s="461"/>
      <c r="N14" s="460">
        <v>2</v>
      </c>
      <c r="O14" s="455">
        <v>2</v>
      </c>
      <c r="P14" s="455" t="s">
        <v>61</v>
      </c>
      <c r="Q14" s="461">
        <v>4</v>
      </c>
      <c r="R14" s="460"/>
      <c r="S14" s="455"/>
      <c r="T14" s="455"/>
      <c r="U14" s="475"/>
      <c r="V14" s="480"/>
      <c r="W14" s="57"/>
    </row>
    <row r="15" spans="1:23" ht="18" customHeight="1" x14ac:dyDescent="0.2">
      <c r="A15" s="459" t="s">
        <v>23</v>
      </c>
      <c r="B15" s="484" t="s">
        <v>87</v>
      </c>
      <c r="C15" s="473" t="s">
        <v>124</v>
      </c>
      <c r="D15" s="491">
        <f t="shared" si="0"/>
        <v>4</v>
      </c>
      <c r="E15" s="492">
        <f t="shared" si="1"/>
        <v>4</v>
      </c>
      <c r="F15" s="458"/>
      <c r="G15" s="455"/>
      <c r="H15" s="455"/>
      <c r="I15" s="461"/>
      <c r="J15" s="460"/>
      <c r="K15" s="455"/>
      <c r="L15" s="455"/>
      <c r="M15" s="461"/>
      <c r="N15" s="460">
        <v>2</v>
      </c>
      <c r="O15" s="455">
        <v>2</v>
      </c>
      <c r="P15" s="455" t="s">
        <v>61</v>
      </c>
      <c r="Q15" s="461">
        <v>4</v>
      </c>
      <c r="R15" s="460"/>
      <c r="S15" s="455"/>
      <c r="T15" s="455"/>
      <c r="U15" s="475"/>
      <c r="V15" s="480"/>
      <c r="W15" s="146"/>
    </row>
    <row r="16" spans="1:23" ht="18" customHeight="1" x14ac:dyDescent="0.2">
      <c r="A16" s="459" t="s">
        <v>24</v>
      </c>
      <c r="B16" s="484" t="s">
        <v>87</v>
      </c>
      <c r="C16" s="473" t="s">
        <v>125</v>
      </c>
      <c r="D16" s="491">
        <f t="shared" si="0"/>
        <v>4</v>
      </c>
      <c r="E16" s="492">
        <f t="shared" si="1"/>
        <v>4</v>
      </c>
      <c r="F16" s="458"/>
      <c r="G16" s="455"/>
      <c r="H16" s="455"/>
      <c r="I16" s="461"/>
      <c r="J16" s="460"/>
      <c r="K16" s="455"/>
      <c r="L16" s="455"/>
      <c r="M16" s="461"/>
      <c r="N16" s="460">
        <v>2</v>
      </c>
      <c r="O16" s="455">
        <v>2</v>
      </c>
      <c r="P16" s="455" t="s">
        <v>61</v>
      </c>
      <c r="Q16" s="461">
        <v>4</v>
      </c>
      <c r="R16" s="460"/>
      <c r="S16" s="455"/>
      <c r="T16" s="455"/>
      <c r="U16" s="475"/>
      <c r="V16" s="480"/>
      <c r="W16" s="146"/>
    </row>
    <row r="17" spans="1:23" ht="18" customHeight="1" x14ac:dyDescent="0.2">
      <c r="A17" s="459" t="s">
        <v>25</v>
      </c>
      <c r="B17" s="484" t="s">
        <v>87</v>
      </c>
      <c r="C17" s="473" t="s">
        <v>126</v>
      </c>
      <c r="D17" s="491">
        <f t="shared" si="0"/>
        <v>4</v>
      </c>
      <c r="E17" s="492">
        <f t="shared" si="1"/>
        <v>4</v>
      </c>
      <c r="F17" s="458"/>
      <c r="G17" s="455"/>
      <c r="H17" s="455"/>
      <c r="I17" s="461"/>
      <c r="J17" s="460"/>
      <c r="K17" s="455"/>
      <c r="L17" s="455"/>
      <c r="M17" s="461"/>
      <c r="N17" s="460">
        <v>2</v>
      </c>
      <c r="O17" s="455">
        <v>2</v>
      </c>
      <c r="P17" s="455" t="s">
        <v>61</v>
      </c>
      <c r="Q17" s="461">
        <v>4</v>
      </c>
      <c r="R17" s="460"/>
      <c r="S17" s="455"/>
      <c r="T17" s="455"/>
      <c r="U17" s="475"/>
      <c r="V17" s="480"/>
      <c r="W17" s="146"/>
    </row>
    <row r="18" spans="1:23" ht="18" customHeight="1" x14ac:dyDescent="0.2">
      <c r="A18" s="459" t="s">
        <v>29</v>
      </c>
      <c r="B18" s="484" t="s">
        <v>87</v>
      </c>
      <c r="C18" s="473" t="s">
        <v>127</v>
      </c>
      <c r="D18" s="491">
        <f t="shared" si="0"/>
        <v>4</v>
      </c>
      <c r="E18" s="492">
        <f t="shared" si="1"/>
        <v>4</v>
      </c>
      <c r="F18" s="458"/>
      <c r="G18" s="455"/>
      <c r="H18" s="455"/>
      <c r="I18" s="461"/>
      <c r="J18" s="460"/>
      <c r="K18" s="455"/>
      <c r="L18" s="455"/>
      <c r="M18" s="461"/>
      <c r="N18" s="460">
        <v>2</v>
      </c>
      <c r="O18" s="455">
        <v>2</v>
      </c>
      <c r="P18" s="455" t="s">
        <v>61</v>
      </c>
      <c r="Q18" s="461">
        <v>4</v>
      </c>
      <c r="R18" s="460"/>
      <c r="S18" s="455"/>
      <c r="T18" s="455"/>
      <c r="U18" s="475"/>
      <c r="V18" s="480"/>
      <c r="W18" s="146"/>
    </row>
    <row r="19" spans="1:23" ht="18" customHeight="1" x14ac:dyDescent="0.2">
      <c r="A19" s="459" t="s">
        <v>30</v>
      </c>
      <c r="B19" s="484" t="s">
        <v>87</v>
      </c>
      <c r="C19" s="473" t="s">
        <v>128</v>
      </c>
      <c r="D19" s="491">
        <f t="shared" si="0"/>
        <v>4</v>
      </c>
      <c r="E19" s="492">
        <f t="shared" si="1"/>
        <v>4</v>
      </c>
      <c r="F19" s="458"/>
      <c r="G19" s="455"/>
      <c r="H19" s="455"/>
      <c r="I19" s="461"/>
      <c r="J19" s="460"/>
      <c r="K19" s="455"/>
      <c r="L19" s="455"/>
      <c r="M19" s="461"/>
      <c r="N19" s="460">
        <v>2</v>
      </c>
      <c r="O19" s="455">
        <v>2</v>
      </c>
      <c r="P19" s="455" t="s">
        <v>61</v>
      </c>
      <c r="Q19" s="461">
        <v>4</v>
      </c>
      <c r="R19" s="460"/>
      <c r="S19" s="455"/>
      <c r="T19" s="455"/>
      <c r="U19" s="475"/>
      <c r="V19" s="480"/>
      <c r="W19" s="146"/>
    </row>
    <row r="20" spans="1:23" ht="18" customHeight="1" x14ac:dyDescent="0.2">
      <c r="A20" s="459" t="s">
        <v>31</v>
      </c>
      <c r="B20" s="484" t="s">
        <v>87</v>
      </c>
      <c r="C20" s="473" t="s">
        <v>129</v>
      </c>
      <c r="D20" s="491">
        <f t="shared" si="0"/>
        <v>0</v>
      </c>
      <c r="E20" s="492">
        <f t="shared" si="1"/>
        <v>8</v>
      </c>
      <c r="F20" s="458"/>
      <c r="G20" s="455"/>
      <c r="H20" s="455"/>
      <c r="I20" s="461"/>
      <c r="J20" s="460"/>
      <c r="K20" s="455"/>
      <c r="L20" s="455"/>
      <c r="M20" s="461"/>
      <c r="N20" s="460">
        <v>0</v>
      </c>
      <c r="O20" s="455">
        <v>0</v>
      </c>
      <c r="P20" s="455" t="s">
        <v>61</v>
      </c>
      <c r="Q20" s="461">
        <v>8</v>
      </c>
      <c r="R20" s="460"/>
      <c r="S20" s="455"/>
      <c r="T20" s="455"/>
      <c r="U20" s="475"/>
      <c r="V20" s="480"/>
      <c r="W20" s="146"/>
    </row>
    <row r="21" spans="1:23" ht="18" customHeight="1" thickBot="1" x14ac:dyDescent="0.25">
      <c r="A21" s="469" t="s">
        <v>32</v>
      </c>
      <c r="B21" s="495" t="s">
        <v>87</v>
      </c>
      <c r="C21" s="496" t="s">
        <v>130</v>
      </c>
      <c r="D21" s="493">
        <f t="shared" si="0"/>
        <v>0</v>
      </c>
      <c r="E21" s="494">
        <f t="shared" si="1"/>
        <v>8</v>
      </c>
      <c r="F21" s="488"/>
      <c r="G21" s="463"/>
      <c r="H21" s="463"/>
      <c r="I21" s="464"/>
      <c r="J21" s="462"/>
      <c r="K21" s="463"/>
      <c r="L21" s="463"/>
      <c r="M21" s="464"/>
      <c r="N21" s="462">
        <v>0</v>
      </c>
      <c r="O21" s="463">
        <v>0</v>
      </c>
      <c r="P21" s="463" t="s">
        <v>61</v>
      </c>
      <c r="Q21" s="464">
        <v>8</v>
      </c>
      <c r="R21" s="462"/>
      <c r="S21" s="463"/>
      <c r="T21" s="463"/>
      <c r="U21" s="476"/>
      <c r="V21" s="497"/>
      <c r="W21" s="146"/>
    </row>
    <row r="22" spans="1:23" ht="20.25" customHeight="1" x14ac:dyDescent="0.2">
      <c r="A22" s="51"/>
      <c r="B22" s="51"/>
      <c r="C22" s="63"/>
      <c r="D22" s="64"/>
      <c r="E22" s="65"/>
      <c r="F22" s="66"/>
      <c r="G22" s="66"/>
      <c r="H22" s="66"/>
      <c r="I22" s="65"/>
      <c r="J22" s="66"/>
      <c r="K22" s="66"/>
      <c r="L22" s="66"/>
      <c r="M22" s="56"/>
      <c r="N22" s="56"/>
      <c r="O22" s="56"/>
      <c r="P22" s="56"/>
      <c r="Q22" s="65"/>
      <c r="R22" s="56"/>
      <c r="S22" s="56"/>
      <c r="T22" s="56"/>
      <c r="U22" s="66"/>
      <c r="V22" s="51"/>
    </row>
    <row r="23" spans="1:23" ht="12.75" customHeight="1" x14ac:dyDescent="0.2">
      <c r="B23" s="485"/>
      <c r="C23" s="68"/>
      <c r="D23" s="69"/>
      <c r="E23" s="69"/>
      <c r="F23" s="70"/>
      <c r="G23" s="70"/>
      <c r="H23" s="70"/>
      <c r="I23" s="71"/>
      <c r="J23" s="71"/>
      <c r="K23" s="71"/>
      <c r="L23" s="70"/>
      <c r="M23" s="71"/>
      <c r="N23" s="71"/>
      <c r="O23" s="71"/>
      <c r="P23" s="70"/>
      <c r="Q23" s="71"/>
      <c r="R23" s="71"/>
      <c r="S23" s="71"/>
      <c r="T23" s="70"/>
      <c r="U23" s="71"/>
      <c r="V23" s="72"/>
      <c r="W23" s="73"/>
    </row>
    <row r="24" spans="1:23" ht="18" customHeight="1" x14ac:dyDescent="0.2">
      <c r="A24" s="74"/>
      <c r="B24" s="145"/>
      <c r="C24" s="75" t="s">
        <v>134</v>
      </c>
      <c r="D24" s="75"/>
      <c r="E24" s="75"/>
      <c r="F24" s="75"/>
      <c r="G24" s="75"/>
      <c r="H24" s="75"/>
      <c r="I24" s="75"/>
      <c r="J24" s="75"/>
      <c r="K24" s="71"/>
      <c r="L24" s="717"/>
      <c r="M24" s="718"/>
      <c r="N24" s="718"/>
      <c r="O24" s="71"/>
      <c r="P24" s="70"/>
      <c r="Q24" s="71"/>
      <c r="R24" s="71"/>
      <c r="S24" s="71"/>
      <c r="T24" s="70"/>
      <c r="U24" s="71"/>
      <c r="V24" s="72"/>
      <c r="W24" s="73"/>
    </row>
    <row r="25" spans="1:23" ht="15" customHeight="1" x14ac:dyDescent="0.2">
      <c r="A25" s="73"/>
      <c r="B25" s="145"/>
      <c r="C25" s="75"/>
      <c r="D25" s="75"/>
      <c r="E25" s="75"/>
      <c r="F25" s="75"/>
      <c r="G25" s="75"/>
      <c r="H25" s="75"/>
      <c r="I25" s="75"/>
      <c r="J25" s="76"/>
      <c r="K25" s="76"/>
      <c r="L25" s="76"/>
      <c r="M25" s="76"/>
      <c r="N25" s="76"/>
      <c r="O25" s="71"/>
      <c r="P25" s="70"/>
      <c r="Q25" s="71"/>
      <c r="R25" s="71"/>
      <c r="S25" s="71"/>
      <c r="T25" s="70"/>
      <c r="U25" s="71"/>
      <c r="V25" s="72"/>
      <c r="W25" s="77"/>
    </row>
    <row r="26" spans="1:23" ht="15" customHeight="1" x14ac:dyDescent="0.2">
      <c r="A26" s="73"/>
      <c r="B26" s="145"/>
      <c r="C26" s="75"/>
      <c r="D26" s="75"/>
      <c r="E26" s="75"/>
      <c r="F26" s="75"/>
      <c r="G26" s="75"/>
      <c r="H26" s="75"/>
      <c r="I26" s="75"/>
      <c r="J26" s="76"/>
      <c r="K26" s="76"/>
      <c r="L26" s="76"/>
      <c r="M26" s="71"/>
      <c r="N26" s="71"/>
      <c r="O26" s="71"/>
      <c r="P26" s="71"/>
      <c r="Q26" s="71"/>
      <c r="R26" s="71"/>
      <c r="S26" s="71"/>
      <c r="T26" s="70"/>
      <c r="U26" s="71"/>
      <c r="V26" s="72"/>
      <c r="W26" s="73"/>
    </row>
    <row r="27" spans="1:23" s="57" customFormat="1" ht="20.25" customHeight="1" x14ac:dyDescent="0.2">
      <c r="A27" s="712"/>
      <c r="B27" s="741"/>
      <c r="C27" s="729"/>
      <c r="D27" s="78"/>
      <c r="E27" s="742"/>
      <c r="F27" s="712"/>
      <c r="G27" s="712"/>
      <c r="H27" s="712"/>
      <c r="I27" s="712"/>
      <c r="J27" s="712"/>
      <c r="K27" s="712"/>
      <c r="L27" s="712"/>
      <c r="M27" s="712"/>
      <c r="N27" s="712"/>
      <c r="O27" s="712"/>
      <c r="P27" s="712"/>
      <c r="Q27" s="712"/>
      <c r="R27" s="712"/>
      <c r="S27" s="712"/>
      <c r="T27" s="712"/>
      <c r="U27" s="712"/>
      <c r="V27" s="712"/>
      <c r="W27" s="711"/>
    </row>
    <row r="28" spans="1:23" s="57" customFormat="1" ht="20.25" customHeight="1" x14ac:dyDescent="0.2">
      <c r="A28" s="740"/>
      <c r="B28" s="712"/>
      <c r="C28" s="730"/>
      <c r="D28" s="78"/>
      <c r="E28" s="742"/>
      <c r="F28" s="78"/>
      <c r="G28" s="78"/>
      <c r="H28" s="78"/>
      <c r="I28" s="79"/>
      <c r="J28" s="78"/>
      <c r="K28" s="78"/>
      <c r="L28" s="78"/>
      <c r="M28" s="79"/>
      <c r="N28" s="78"/>
      <c r="O28" s="78"/>
      <c r="P28" s="78"/>
      <c r="Q28" s="79"/>
      <c r="R28" s="78"/>
      <c r="S28" s="78"/>
      <c r="T28" s="78"/>
      <c r="U28" s="79"/>
      <c r="V28" s="712"/>
      <c r="W28" s="711"/>
    </row>
    <row r="29" spans="1:23" s="58" customFormat="1" ht="24.75" customHeight="1" x14ac:dyDescent="0.2">
      <c r="A29" s="739"/>
      <c r="B29" s="739"/>
      <c r="C29" s="739"/>
      <c r="D29" s="739"/>
      <c r="E29" s="739"/>
      <c r="F29" s="56"/>
      <c r="G29" s="56"/>
      <c r="H29" s="56"/>
      <c r="I29" s="80"/>
      <c r="J29" s="56"/>
      <c r="K29" s="56"/>
      <c r="L29" s="56"/>
      <c r="M29" s="80"/>
      <c r="N29" s="56"/>
      <c r="O29" s="56"/>
      <c r="P29" s="56"/>
      <c r="Q29" s="80"/>
      <c r="R29" s="56"/>
      <c r="S29" s="56"/>
      <c r="T29" s="56"/>
      <c r="U29" s="80"/>
      <c r="V29" s="81"/>
    </row>
    <row r="30" spans="1:23" ht="19.5" customHeight="1" x14ac:dyDescent="0.2">
      <c r="A30" s="51"/>
      <c r="B30" s="722"/>
      <c r="C30" s="722"/>
      <c r="D30" s="56"/>
      <c r="E30" s="6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51"/>
    </row>
    <row r="31" spans="1:23" ht="15" customHeight="1" x14ac:dyDescent="0.2">
      <c r="A31" s="56"/>
      <c r="B31" s="87"/>
      <c r="C31" s="82"/>
      <c r="D31" s="83"/>
      <c r="E31" s="84"/>
      <c r="F31" s="66"/>
      <c r="G31" s="66"/>
      <c r="H31" s="66"/>
      <c r="I31" s="80"/>
      <c r="J31" s="66"/>
      <c r="K31" s="66"/>
      <c r="L31" s="66"/>
      <c r="M31" s="80"/>
      <c r="N31" s="66"/>
      <c r="O31" s="66"/>
      <c r="P31" s="66"/>
      <c r="Q31" s="80"/>
      <c r="R31" s="66"/>
      <c r="S31" s="66"/>
      <c r="T31" s="66"/>
      <c r="U31" s="80"/>
      <c r="V31" s="85"/>
      <c r="W31" s="57"/>
    </row>
    <row r="32" spans="1:23" ht="15.75" x14ac:dyDescent="0.2">
      <c r="A32" s="56"/>
      <c r="B32" s="87"/>
      <c r="C32" s="82"/>
      <c r="D32" s="86"/>
      <c r="E32" s="84"/>
      <c r="F32" s="66"/>
      <c r="G32" s="66"/>
      <c r="H32" s="66"/>
      <c r="I32" s="80"/>
      <c r="J32" s="66"/>
      <c r="K32" s="66"/>
      <c r="L32" s="66"/>
      <c r="M32" s="80"/>
      <c r="N32" s="66"/>
      <c r="O32" s="66"/>
      <c r="P32" s="66"/>
      <c r="Q32" s="80"/>
      <c r="R32" s="66"/>
      <c r="S32" s="66"/>
      <c r="T32" s="66"/>
      <c r="U32" s="80"/>
      <c r="V32" s="87"/>
      <c r="W32" s="57"/>
    </row>
    <row r="33" spans="1:23" ht="15.75" x14ac:dyDescent="0.2">
      <c r="A33" s="56"/>
      <c r="B33" s="87"/>
      <c r="C33" s="82"/>
      <c r="D33" s="83"/>
      <c r="E33" s="84"/>
      <c r="F33" s="66"/>
      <c r="G33" s="66"/>
      <c r="H33" s="66"/>
      <c r="I33" s="80"/>
      <c r="J33" s="66"/>
      <c r="K33" s="66"/>
      <c r="L33" s="66"/>
      <c r="M33" s="80"/>
      <c r="N33" s="66"/>
      <c r="O33" s="66"/>
      <c r="P33" s="66"/>
      <c r="Q33" s="80"/>
      <c r="R33" s="66"/>
      <c r="S33" s="66"/>
      <c r="T33" s="66"/>
      <c r="U33" s="80"/>
      <c r="V33" s="85"/>
      <c r="W33" s="57"/>
    </row>
    <row r="34" spans="1:23" ht="15.75" x14ac:dyDescent="0.2">
      <c r="A34" s="56"/>
      <c r="B34" s="87"/>
      <c r="C34" s="82"/>
      <c r="D34" s="83"/>
      <c r="E34" s="84"/>
      <c r="F34" s="66"/>
      <c r="G34" s="66"/>
      <c r="H34" s="66"/>
      <c r="I34" s="80"/>
      <c r="J34" s="66"/>
      <c r="K34" s="66"/>
      <c r="L34" s="66"/>
      <c r="M34" s="80"/>
      <c r="N34" s="66"/>
      <c r="O34" s="66"/>
      <c r="P34" s="66"/>
      <c r="Q34" s="80"/>
      <c r="R34" s="66"/>
      <c r="S34" s="66"/>
      <c r="T34" s="66"/>
      <c r="U34" s="80"/>
      <c r="V34" s="85"/>
      <c r="W34" s="57"/>
    </row>
    <row r="35" spans="1:23" ht="15.75" x14ac:dyDescent="0.2">
      <c r="A35" s="56"/>
      <c r="B35" s="87"/>
      <c r="C35" s="82"/>
      <c r="D35" s="86"/>
      <c r="E35" s="84"/>
      <c r="F35" s="66"/>
      <c r="G35" s="66"/>
      <c r="H35" s="66"/>
      <c r="I35" s="80"/>
      <c r="J35" s="66"/>
      <c r="K35" s="66"/>
      <c r="L35" s="66"/>
      <c r="M35" s="80"/>
      <c r="N35" s="66"/>
      <c r="O35" s="66"/>
      <c r="P35" s="66"/>
      <c r="Q35" s="80"/>
      <c r="R35" s="66"/>
      <c r="S35" s="66"/>
      <c r="T35" s="66"/>
      <c r="U35" s="80"/>
      <c r="V35" s="87"/>
      <c r="W35" s="57"/>
    </row>
    <row r="36" spans="1:23" ht="15.75" x14ac:dyDescent="0.2">
      <c r="A36" s="56"/>
      <c r="B36" s="87"/>
      <c r="C36" s="82"/>
      <c r="D36" s="83"/>
      <c r="E36" s="84"/>
      <c r="F36" s="66"/>
      <c r="G36" s="66"/>
      <c r="H36" s="66"/>
      <c r="I36" s="80"/>
      <c r="J36" s="66"/>
      <c r="K36" s="66"/>
      <c r="L36" s="66"/>
      <c r="M36" s="80"/>
      <c r="N36" s="66"/>
      <c r="O36" s="66"/>
      <c r="P36" s="66"/>
      <c r="Q36" s="80"/>
      <c r="R36" s="66"/>
      <c r="S36" s="66"/>
      <c r="T36" s="66"/>
      <c r="U36" s="80"/>
      <c r="V36" s="85"/>
      <c r="W36" s="57"/>
    </row>
    <row r="37" spans="1:23" ht="15.75" x14ac:dyDescent="0.2">
      <c r="A37" s="56"/>
      <c r="B37" s="87"/>
      <c r="C37" s="82"/>
      <c r="D37" s="83"/>
      <c r="E37" s="84"/>
      <c r="F37" s="66"/>
      <c r="G37" s="66"/>
      <c r="H37" s="66"/>
      <c r="I37" s="80"/>
      <c r="J37" s="66"/>
      <c r="K37" s="66"/>
      <c r="L37" s="66"/>
      <c r="M37" s="80"/>
      <c r="N37" s="66"/>
      <c r="O37" s="66"/>
      <c r="P37" s="66"/>
      <c r="Q37" s="80"/>
      <c r="R37" s="66"/>
      <c r="S37" s="66"/>
      <c r="T37" s="66"/>
      <c r="U37" s="80"/>
      <c r="V37" s="85"/>
      <c r="W37" s="57"/>
    </row>
    <row r="38" spans="1:23" ht="15.75" x14ac:dyDescent="0.2">
      <c r="A38" s="56"/>
      <c r="B38" s="87"/>
      <c r="C38" s="82"/>
      <c r="D38" s="83"/>
      <c r="E38" s="84"/>
      <c r="F38" s="66"/>
      <c r="G38" s="66"/>
      <c r="H38" s="66"/>
      <c r="I38" s="80"/>
      <c r="J38" s="66"/>
      <c r="K38" s="66"/>
      <c r="L38" s="66"/>
      <c r="M38" s="80"/>
      <c r="N38" s="66"/>
      <c r="O38" s="66"/>
      <c r="P38" s="66"/>
      <c r="Q38" s="80"/>
      <c r="R38" s="66"/>
      <c r="S38" s="66"/>
      <c r="T38" s="66"/>
      <c r="U38" s="80"/>
      <c r="V38" s="85"/>
      <c r="W38" s="57"/>
    </row>
    <row r="39" spans="1:23" ht="19.5" customHeight="1" x14ac:dyDescent="0.2">
      <c r="A39" s="51"/>
      <c r="B39" s="722"/>
      <c r="C39" s="722"/>
      <c r="D39" s="56"/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51"/>
    </row>
    <row r="40" spans="1:23" ht="15.75" x14ac:dyDescent="0.2">
      <c r="A40" s="56"/>
      <c r="B40" s="87"/>
      <c r="C40" s="82"/>
      <c r="D40" s="86"/>
      <c r="E40" s="84"/>
      <c r="F40" s="66"/>
      <c r="G40" s="66"/>
      <c r="H40" s="66"/>
      <c r="I40" s="80"/>
      <c r="J40" s="66"/>
      <c r="K40" s="66"/>
      <c r="L40" s="66"/>
      <c r="M40" s="80"/>
      <c r="N40" s="66"/>
      <c r="O40" s="66"/>
      <c r="P40" s="66"/>
      <c r="Q40" s="80"/>
      <c r="R40" s="66"/>
      <c r="S40" s="66"/>
      <c r="T40" s="66"/>
      <c r="U40" s="80"/>
      <c r="V40" s="85"/>
      <c r="W40" s="57"/>
    </row>
    <row r="41" spans="1:23" ht="15.75" x14ac:dyDescent="0.2">
      <c r="A41" s="56"/>
      <c r="B41" s="87"/>
      <c r="C41" s="82"/>
      <c r="D41" s="83"/>
      <c r="E41" s="84"/>
      <c r="F41" s="66"/>
      <c r="G41" s="66"/>
      <c r="H41" s="66"/>
      <c r="I41" s="80"/>
      <c r="J41" s="66"/>
      <c r="K41" s="66"/>
      <c r="L41" s="66"/>
      <c r="M41" s="80"/>
      <c r="N41" s="66"/>
      <c r="O41" s="66"/>
      <c r="P41" s="66"/>
      <c r="Q41" s="80"/>
      <c r="R41" s="66"/>
      <c r="S41" s="66"/>
      <c r="T41" s="66"/>
      <c r="U41" s="80"/>
      <c r="V41" s="87"/>
      <c r="W41" s="57"/>
    </row>
    <row r="42" spans="1:23" ht="15.75" x14ac:dyDescent="0.2">
      <c r="A42" s="56"/>
      <c r="B42" s="87"/>
      <c r="C42" s="82"/>
      <c r="D42" s="83"/>
      <c r="E42" s="84"/>
      <c r="F42" s="66"/>
      <c r="G42" s="66"/>
      <c r="H42" s="66"/>
      <c r="I42" s="80"/>
      <c r="J42" s="66"/>
      <c r="K42" s="66"/>
      <c r="L42" s="66"/>
      <c r="M42" s="80"/>
      <c r="N42" s="66"/>
      <c r="O42" s="66"/>
      <c r="P42" s="66"/>
      <c r="Q42" s="80"/>
      <c r="R42" s="66"/>
      <c r="S42" s="66"/>
      <c r="T42" s="66"/>
      <c r="U42" s="80"/>
      <c r="V42" s="85"/>
      <c r="W42" s="57"/>
    </row>
    <row r="43" spans="1:23" ht="15.75" x14ac:dyDescent="0.2">
      <c r="A43" s="56"/>
      <c r="B43" s="87"/>
      <c r="C43" s="82"/>
      <c r="D43" s="83"/>
      <c r="E43" s="84"/>
      <c r="F43" s="66"/>
      <c r="G43" s="66"/>
      <c r="H43" s="66"/>
      <c r="I43" s="80"/>
      <c r="J43" s="66"/>
      <c r="K43" s="66"/>
      <c r="L43" s="66"/>
      <c r="M43" s="80"/>
      <c r="N43" s="66"/>
      <c r="O43" s="66"/>
      <c r="P43" s="66"/>
      <c r="Q43" s="80"/>
      <c r="R43" s="66"/>
      <c r="S43" s="66"/>
      <c r="T43" s="66"/>
      <c r="U43" s="80"/>
      <c r="V43" s="85"/>
      <c r="W43" s="57"/>
    </row>
    <row r="44" spans="1:23" ht="15.75" x14ac:dyDescent="0.2">
      <c r="A44" s="78"/>
      <c r="B44" s="486"/>
      <c r="C44" s="88"/>
      <c r="D44" s="86"/>
      <c r="E44" s="89"/>
      <c r="F44" s="90"/>
      <c r="G44" s="90"/>
      <c r="H44" s="90"/>
      <c r="I44" s="79"/>
      <c r="J44" s="90"/>
      <c r="K44" s="90"/>
      <c r="L44" s="90"/>
      <c r="M44" s="79"/>
      <c r="N44" s="90"/>
      <c r="O44" s="90"/>
      <c r="P44" s="90"/>
      <c r="Q44" s="79"/>
      <c r="R44" s="90"/>
      <c r="S44" s="90"/>
      <c r="T44" s="90"/>
      <c r="U44" s="79"/>
      <c r="V44" s="87"/>
      <c r="W44" s="57"/>
    </row>
    <row r="45" spans="1:23" ht="15.75" x14ac:dyDescent="0.2">
      <c r="A45" s="78"/>
      <c r="B45" s="486"/>
      <c r="C45" s="88"/>
      <c r="D45" s="91"/>
      <c r="E45" s="89"/>
      <c r="F45" s="90"/>
      <c r="G45" s="90"/>
      <c r="H45" s="90"/>
      <c r="I45" s="79"/>
      <c r="J45" s="90"/>
      <c r="K45" s="90"/>
      <c r="L45" s="90"/>
      <c r="M45" s="79"/>
      <c r="N45" s="90"/>
      <c r="O45" s="90"/>
      <c r="P45" s="90"/>
      <c r="Q45" s="79"/>
      <c r="R45" s="90"/>
      <c r="S45" s="90"/>
      <c r="T45" s="90"/>
      <c r="U45" s="79"/>
      <c r="V45" s="85"/>
      <c r="W45" s="57"/>
    </row>
    <row r="46" spans="1:23" ht="15.75" x14ac:dyDescent="0.2">
      <c r="A46" s="78"/>
      <c r="B46" s="486"/>
      <c r="C46" s="88"/>
      <c r="D46" s="91"/>
      <c r="E46" s="89"/>
      <c r="F46" s="90"/>
      <c r="G46" s="90"/>
      <c r="H46" s="90"/>
      <c r="I46" s="79"/>
      <c r="J46" s="90"/>
      <c r="K46" s="90"/>
      <c r="L46" s="90"/>
      <c r="M46" s="79"/>
      <c r="N46" s="90"/>
      <c r="O46" s="90"/>
      <c r="P46" s="90"/>
      <c r="Q46" s="79"/>
      <c r="R46" s="90"/>
      <c r="S46" s="90"/>
      <c r="T46" s="90"/>
      <c r="U46" s="79"/>
      <c r="V46" s="85"/>
      <c r="W46" s="57"/>
    </row>
    <row r="47" spans="1:23" ht="15.75" x14ac:dyDescent="0.2">
      <c r="A47" s="78"/>
      <c r="B47" s="486"/>
      <c r="C47" s="88"/>
      <c r="D47" s="91"/>
      <c r="E47" s="89"/>
      <c r="F47" s="90"/>
      <c r="G47" s="90"/>
      <c r="H47" s="90"/>
      <c r="I47" s="79"/>
      <c r="J47" s="90"/>
      <c r="K47" s="90"/>
      <c r="L47" s="90"/>
      <c r="M47" s="79"/>
      <c r="N47" s="90"/>
      <c r="O47" s="90"/>
      <c r="P47" s="90"/>
      <c r="Q47" s="79"/>
      <c r="R47" s="90"/>
      <c r="S47" s="90"/>
      <c r="T47" s="90"/>
      <c r="U47" s="79"/>
      <c r="V47" s="85"/>
      <c r="W47" s="57"/>
    </row>
  </sheetData>
  <mergeCells count="25">
    <mergeCell ref="B39:C39"/>
    <mergeCell ref="B30:C30"/>
    <mergeCell ref="A6:V6"/>
    <mergeCell ref="A7:A8"/>
    <mergeCell ref="B7:B8"/>
    <mergeCell ref="C27:C28"/>
    <mergeCell ref="V7:V8"/>
    <mergeCell ref="A10:C10"/>
    <mergeCell ref="F7:U7"/>
    <mergeCell ref="A29:E29"/>
    <mergeCell ref="A27:A28"/>
    <mergeCell ref="B27:B28"/>
    <mergeCell ref="E27:E28"/>
    <mergeCell ref="R8:U8"/>
    <mergeCell ref="F8:I8"/>
    <mergeCell ref="J8:M8"/>
    <mergeCell ref="A5:C5"/>
    <mergeCell ref="W7:W8"/>
    <mergeCell ref="W27:W28"/>
    <mergeCell ref="F27:U27"/>
    <mergeCell ref="V27:V28"/>
    <mergeCell ref="C7:C8"/>
    <mergeCell ref="E7:E8"/>
    <mergeCell ref="L24:N24"/>
    <mergeCell ref="N8:Q8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8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4</vt:i4>
      </vt:variant>
    </vt:vector>
  </HeadingPairs>
  <TitlesOfParts>
    <vt:vector size="9" baseType="lpstr">
      <vt:lpstr>MSc_N_Alap</vt:lpstr>
      <vt:lpstr>MSc_N_Csomag.</vt:lpstr>
      <vt:lpstr>MSc_N_Nyomda-Média</vt:lpstr>
      <vt:lpstr>MSC_N_Minőség_E</vt:lpstr>
      <vt:lpstr>MSc_L_Szab val.</vt:lpstr>
      <vt:lpstr>'MSc_L_Szab val.'!Nyomtatási_terület</vt:lpstr>
      <vt:lpstr>MSc_N_Alap!Nyomtatási_terület</vt:lpstr>
      <vt:lpstr>MSc_N_Csomag.!Nyomtatási_terület</vt:lpstr>
      <vt:lpstr>'MSc_N_Nyomda-Média'!Nyomtatási_terület</vt:lpstr>
    </vt:vector>
  </TitlesOfParts>
  <Company>NYME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KIP MSc N</dc:title>
  <dc:creator>Dr. Koltai László</dc:creator>
  <cp:lastModifiedBy>Eszti</cp:lastModifiedBy>
  <cp:lastPrinted>2018-02-20T09:47:56Z</cp:lastPrinted>
  <dcterms:created xsi:type="dcterms:W3CDTF">2006-05-30T09:11:24Z</dcterms:created>
  <dcterms:modified xsi:type="dcterms:W3CDTF">2020-11-02T08:48:28Z</dcterms:modified>
</cp:coreProperties>
</file>