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egyetemi anyagok\kari anyagok, kari tanács\mintatantervek\KIP MSc 2024\2024 április 22 módosítás\"/>
    </mc:Choice>
  </mc:AlternateContent>
  <xr:revisionPtr revIDLastSave="0" documentId="13_ncr:1_{201602A8-FCEA-43E2-A6C8-FCDEFBC1E44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MSc_L_Base" sheetId="1" r:id="rId1"/>
    <sheet name="MSc_L_Packiging" sheetId="2" r:id="rId2"/>
    <sheet name="MSc_L_Print and Media" sheetId="3" r:id="rId3"/>
    <sheet name="MSC_L_Quality" sheetId="4" r:id="rId4"/>
    <sheet name="MSc_L_Fashion" sheetId="6" r:id="rId5"/>
    <sheet name="MSc_L_Elective" sheetId="5" r:id="rId6"/>
  </sheets>
  <externalReferences>
    <externalReference r:id="rId7"/>
  </externalReferences>
  <definedNames>
    <definedName name="_xlnm.Print_Area" localSheetId="0">MSc_L_Base!$A$1:$AB$39</definedName>
    <definedName name="_xlnm.Print_Area" localSheetId="5">MSc_L_Elective!$A$1:$V$21</definedName>
    <definedName name="_xlnm.Print_Area" localSheetId="1">MSc_L_Packiging!$A$1:$W$38</definedName>
    <definedName name="_xlnm.Print_Area" localSheetId="2">'MSc_L_Print and Media'!$A$1:$W$37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2" i="6" l="1"/>
  <c r="Q32" i="6"/>
  <c r="M32" i="6"/>
  <c r="I32" i="6"/>
  <c r="U31" i="6"/>
  <c r="Q31" i="6"/>
  <c r="M31" i="6"/>
  <c r="I31" i="6"/>
  <c r="E28" i="6"/>
  <c r="E26" i="6" s="1"/>
  <c r="D28" i="6"/>
  <c r="E27" i="6"/>
  <c r="D27" i="6"/>
  <c r="E23" i="6"/>
  <c r="D23" i="6"/>
  <c r="V22" i="6"/>
  <c r="S22" i="6"/>
  <c r="R22" i="6"/>
  <c r="O22" i="6"/>
  <c r="N22" i="6"/>
  <c r="K22" i="6"/>
  <c r="J22" i="6"/>
  <c r="G22" i="6"/>
  <c r="E20" i="6"/>
  <c r="D20" i="6"/>
  <c r="E19" i="6"/>
  <c r="D19" i="6"/>
  <c r="E18" i="6"/>
  <c r="D18" i="6"/>
  <c r="E17" i="6"/>
  <c r="E16" i="6" s="1"/>
  <c r="D17" i="6"/>
  <c r="D16" i="6" s="1"/>
  <c r="V16" i="6"/>
  <c r="T16" i="6"/>
  <c r="S16" i="6"/>
  <c r="R16" i="6"/>
  <c r="P16" i="6"/>
  <c r="O16" i="6"/>
  <c r="N16" i="6"/>
  <c r="L16" i="6"/>
  <c r="K16" i="6"/>
  <c r="J16" i="6"/>
  <c r="J21" i="6" s="1"/>
  <c r="H16" i="6"/>
  <c r="G16" i="6"/>
  <c r="E15" i="6"/>
  <c r="D15" i="6"/>
  <c r="E14" i="6"/>
  <c r="D14" i="6"/>
  <c r="E13" i="6"/>
  <c r="D13" i="6"/>
  <c r="E12" i="6"/>
  <c r="D12" i="6"/>
  <c r="V11" i="6"/>
  <c r="T11" i="6"/>
  <c r="S11" i="6"/>
  <c r="R11" i="6"/>
  <c r="P11" i="6"/>
  <c r="O11" i="6"/>
  <c r="O21" i="6" s="1"/>
  <c r="N11" i="6"/>
  <c r="L11" i="6"/>
  <c r="K11" i="6"/>
  <c r="D11" i="6" l="1"/>
  <c r="D21" i="6" s="1"/>
  <c r="D26" i="6"/>
  <c r="D36" i="6"/>
  <c r="R21" i="6"/>
  <c r="J29" i="6"/>
  <c r="N21" i="6"/>
  <c r="S21" i="6"/>
  <c r="S30" i="6" s="1"/>
  <c r="E11" i="6"/>
  <c r="E21" i="6" s="1"/>
  <c r="E29" i="6" s="1"/>
  <c r="D35" i="6"/>
  <c r="G21" i="6"/>
  <c r="G30" i="6" s="1"/>
  <c r="E22" i="6"/>
  <c r="K21" i="6"/>
  <c r="K30" i="6" s="1"/>
  <c r="V21" i="6"/>
  <c r="D22" i="6"/>
  <c r="D29" i="6" s="1"/>
  <c r="R29" i="6"/>
  <c r="N29" i="6"/>
  <c r="O30" i="6"/>
  <c r="V29" i="6"/>
  <c r="E35" i="6" l="1"/>
  <c r="E36" i="6"/>
  <c r="K30" i="4" l="1"/>
  <c r="G30" i="4"/>
  <c r="I32" i="4" l="1"/>
  <c r="U33" i="4"/>
  <c r="Q33" i="4"/>
  <c r="M33" i="4"/>
  <c r="I33" i="4"/>
  <c r="U32" i="4"/>
  <c r="Q32" i="4"/>
  <c r="M32" i="4"/>
  <c r="U32" i="3"/>
  <c r="Q32" i="3"/>
  <c r="M32" i="3"/>
  <c r="I32" i="3"/>
  <c r="U31" i="3"/>
  <c r="Q31" i="3"/>
  <c r="M31" i="3"/>
  <c r="I31" i="3"/>
  <c r="D24" i="4"/>
  <c r="D23" i="3"/>
  <c r="E24" i="4"/>
  <c r="Q31" i="2"/>
  <c r="M32" i="2"/>
  <c r="I32" i="2"/>
  <c r="I31" i="2"/>
  <c r="U32" i="2"/>
  <c r="U31" i="2"/>
  <c r="Q32" i="2"/>
  <c r="M31" i="2"/>
  <c r="U29" i="1"/>
  <c r="Q29" i="1"/>
  <c r="M29" i="1"/>
  <c r="U28" i="1"/>
  <c r="Q28" i="1"/>
  <c r="M28" i="1"/>
  <c r="I29" i="1"/>
  <c r="I28" i="1"/>
  <c r="E21" i="5" l="1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29" i="4"/>
  <c r="D29" i="4"/>
  <c r="E28" i="4"/>
  <c r="D28" i="4"/>
  <c r="E21" i="4"/>
  <c r="D21" i="4"/>
  <c r="E20" i="4"/>
  <c r="D20" i="4"/>
  <c r="E19" i="4"/>
  <c r="D19" i="4"/>
  <c r="E18" i="4"/>
  <c r="D18" i="4"/>
  <c r="V17" i="4"/>
  <c r="T17" i="4"/>
  <c r="S17" i="4"/>
  <c r="R17" i="4"/>
  <c r="P17" i="4"/>
  <c r="O17" i="4"/>
  <c r="N17" i="4"/>
  <c r="L17" i="4"/>
  <c r="K17" i="4"/>
  <c r="J17" i="4"/>
  <c r="H17" i="4"/>
  <c r="G17" i="4"/>
  <c r="E16" i="4"/>
  <c r="D16" i="4"/>
  <c r="E15" i="4"/>
  <c r="D15" i="4"/>
  <c r="E14" i="4"/>
  <c r="D14" i="4"/>
  <c r="E13" i="4"/>
  <c r="D13" i="4"/>
  <c r="V12" i="4"/>
  <c r="T12" i="4"/>
  <c r="S12" i="4"/>
  <c r="R12" i="4"/>
  <c r="R22" i="4" s="1"/>
  <c r="P12" i="4"/>
  <c r="O12" i="4"/>
  <c r="O22" i="4" s="1"/>
  <c r="N12" i="4"/>
  <c r="L12" i="4"/>
  <c r="K12" i="4"/>
  <c r="J12" i="4"/>
  <c r="H12" i="4"/>
  <c r="G12" i="4"/>
  <c r="E28" i="3"/>
  <c r="D28" i="3"/>
  <c r="E27" i="3"/>
  <c r="D27" i="3"/>
  <c r="E26" i="3"/>
  <c r="E23" i="3"/>
  <c r="E20" i="3"/>
  <c r="D20" i="3"/>
  <c r="E19" i="3"/>
  <c r="D19" i="3"/>
  <c r="E18" i="3"/>
  <c r="D18" i="3"/>
  <c r="E17" i="3"/>
  <c r="E16" i="3" s="1"/>
  <c r="D17" i="3"/>
  <c r="D16" i="3" s="1"/>
  <c r="V16" i="3"/>
  <c r="T16" i="3"/>
  <c r="S16" i="3"/>
  <c r="R16" i="3"/>
  <c r="P16" i="3"/>
  <c r="O16" i="3"/>
  <c r="N16" i="3"/>
  <c r="L16" i="3"/>
  <c r="K16" i="3"/>
  <c r="J16" i="3"/>
  <c r="J21" i="3" s="1"/>
  <c r="H16" i="3"/>
  <c r="G16" i="3"/>
  <c r="G21" i="3" s="1"/>
  <c r="E15" i="3"/>
  <c r="D15" i="3"/>
  <c r="E14" i="3"/>
  <c r="D14" i="3"/>
  <c r="E13" i="3"/>
  <c r="D13" i="3"/>
  <c r="E12" i="3"/>
  <c r="D12" i="3"/>
  <c r="V11" i="3"/>
  <c r="T11" i="3"/>
  <c r="S11" i="3"/>
  <c r="S21" i="3" s="1"/>
  <c r="R11" i="3"/>
  <c r="P11" i="3"/>
  <c r="O11" i="3"/>
  <c r="O21" i="3" s="1"/>
  <c r="N11" i="3"/>
  <c r="N21" i="3" s="1"/>
  <c r="L11" i="3"/>
  <c r="K11" i="3"/>
  <c r="E28" i="2"/>
  <c r="D28" i="2"/>
  <c r="E27" i="2"/>
  <c r="D27" i="2"/>
  <c r="E23" i="2"/>
  <c r="D23" i="2"/>
  <c r="E20" i="2"/>
  <c r="D20" i="2"/>
  <c r="E19" i="2"/>
  <c r="D19" i="2"/>
  <c r="D18" i="2"/>
  <c r="E17" i="2"/>
  <c r="D17" i="2"/>
  <c r="V16" i="2"/>
  <c r="T16" i="2"/>
  <c r="S16" i="2"/>
  <c r="R16" i="2"/>
  <c r="P16" i="2"/>
  <c r="O16" i="2"/>
  <c r="N16" i="2"/>
  <c r="L16" i="2"/>
  <c r="K16" i="2"/>
  <c r="J16" i="2"/>
  <c r="J21" i="2" s="1"/>
  <c r="H16" i="2"/>
  <c r="G16" i="2"/>
  <c r="E15" i="2"/>
  <c r="D15" i="2"/>
  <c r="E14" i="2"/>
  <c r="D14" i="2"/>
  <c r="E13" i="2"/>
  <c r="D13" i="2"/>
  <c r="E12" i="2"/>
  <c r="D12" i="2"/>
  <c r="V11" i="2"/>
  <c r="T11" i="2"/>
  <c r="S11" i="2"/>
  <c r="R11" i="2"/>
  <c r="P11" i="2"/>
  <c r="O11" i="2"/>
  <c r="N11" i="2"/>
  <c r="N21" i="2" s="1"/>
  <c r="L11" i="2"/>
  <c r="K11" i="2"/>
  <c r="K21" i="2" s="1"/>
  <c r="E25" i="1"/>
  <c r="D25" i="1"/>
  <c r="E24" i="1"/>
  <c r="D24" i="1"/>
  <c r="E23" i="1"/>
  <c r="D23" i="1"/>
  <c r="E22" i="1"/>
  <c r="D22" i="1"/>
  <c r="E21" i="1"/>
  <c r="D21" i="1"/>
  <c r="V20" i="1"/>
  <c r="T20" i="1"/>
  <c r="S20" i="1"/>
  <c r="R20" i="1"/>
  <c r="P20" i="1"/>
  <c r="O20" i="1"/>
  <c r="N20" i="1"/>
  <c r="L20" i="1"/>
  <c r="K20" i="1"/>
  <c r="J20" i="1"/>
  <c r="H20" i="1"/>
  <c r="G20" i="1"/>
  <c r="E19" i="1"/>
  <c r="D19" i="1"/>
  <c r="E18" i="1"/>
  <c r="D18" i="1"/>
  <c r="E17" i="1"/>
  <c r="D17" i="1"/>
  <c r="V16" i="1"/>
  <c r="T16" i="1"/>
  <c r="S16" i="1"/>
  <c r="R16" i="1"/>
  <c r="P16" i="1"/>
  <c r="O16" i="1"/>
  <c r="N16" i="1"/>
  <c r="L16" i="1"/>
  <c r="K16" i="1"/>
  <c r="J16" i="1"/>
  <c r="H16" i="1"/>
  <c r="G16" i="1"/>
  <c r="E15" i="1"/>
  <c r="D15" i="1"/>
  <c r="E14" i="1"/>
  <c r="D14" i="1"/>
  <c r="E13" i="1"/>
  <c r="D13" i="1"/>
  <c r="E12" i="1"/>
  <c r="D12" i="1"/>
  <c r="V11" i="1"/>
  <c r="T11" i="1"/>
  <c r="S11" i="1"/>
  <c r="R11" i="1"/>
  <c r="P11" i="1"/>
  <c r="O11" i="1"/>
  <c r="N11" i="1"/>
  <c r="L11" i="1"/>
  <c r="K11" i="1"/>
  <c r="J11" i="1"/>
  <c r="H11" i="1"/>
  <c r="G11" i="1"/>
  <c r="H27" i="1" l="1"/>
  <c r="N27" i="1"/>
  <c r="N22" i="3" s="1"/>
  <c r="N29" i="3" s="1"/>
  <c r="E11" i="1"/>
  <c r="E16" i="1"/>
  <c r="D11" i="1"/>
  <c r="S21" i="2"/>
  <c r="J27" i="1"/>
  <c r="J23" i="4" s="1"/>
  <c r="O27" i="1"/>
  <c r="O22" i="2" s="1"/>
  <c r="O30" i="2" s="1"/>
  <c r="D20" i="1"/>
  <c r="D26" i="3"/>
  <c r="D16" i="2"/>
  <c r="L27" i="1"/>
  <c r="R27" i="1"/>
  <c r="R22" i="3" s="1"/>
  <c r="P27" i="1"/>
  <c r="V27" i="1"/>
  <c r="V22" i="3" s="1"/>
  <c r="E20" i="1"/>
  <c r="R21" i="3"/>
  <c r="D11" i="3"/>
  <c r="D21" i="3" s="1"/>
  <c r="D12" i="4"/>
  <c r="D26" i="2"/>
  <c r="R21" i="2"/>
  <c r="V21" i="3"/>
  <c r="D37" i="3"/>
  <c r="S27" i="1"/>
  <c r="S22" i="3" s="1"/>
  <c r="S30" i="3" s="1"/>
  <c r="D16" i="1"/>
  <c r="D27" i="1" s="1"/>
  <c r="E11" i="3"/>
  <c r="E21" i="3" s="1"/>
  <c r="V22" i="4"/>
  <c r="T27" i="1"/>
  <c r="V21" i="2"/>
  <c r="G21" i="2"/>
  <c r="D11" i="2"/>
  <c r="K21" i="3"/>
  <c r="D41" i="4"/>
  <c r="E12" i="4"/>
  <c r="G27" i="1"/>
  <c r="G22" i="2" s="1"/>
  <c r="K27" i="1"/>
  <c r="K22" i="3" s="1"/>
  <c r="E16" i="2"/>
  <c r="D38" i="3"/>
  <c r="J22" i="4"/>
  <c r="E27" i="1"/>
  <c r="E27" i="4"/>
  <c r="S22" i="4"/>
  <c r="D27" i="4"/>
  <c r="O21" i="2"/>
  <c r="E26" i="2"/>
  <c r="D40" i="4"/>
  <c r="K22" i="4"/>
  <c r="D17" i="4"/>
  <c r="N22" i="4"/>
  <c r="E17" i="4"/>
  <c r="J22" i="3"/>
  <c r="J29" i="3" s="1"/>
  <c r="J22" i="2"/>
  <c r="E21" i="2"/>
  <c r="G23" i="4"/>
  <c r="G22" i="3"/>
  <c r="R22" i="2"/>
  <c r="R29" i="2" s="1"/>
  <c r="R23" i="4"/>
  <c r="R30" i="4" s="1"/>
  <c r="V23" i="4"/>
  <c r="V30" i="4" s="1"/>
  <c r="N23" i="4"/>
  <c r="N30" i="4" s="1"/>
  <c r="N22" i="2"/>
  <c r="N29" i="2" s="1"/>
  <c r="S23" i="4"/>
  <c r="S31" i="4" s="1"/>
  <c r="E11" i="2"/>
  <c r="G22" i="4"/>
  <c r="S22" i="2" l="1"/>
  <c r="S30" i="2" s="1"/>
  <c r="K23" i="4"/>
  <c r="V22" i="2"/>
  <c r="V29" i="3"/>
  <c r="D40" i="2"/>
  <c r="R29" i="3"/>
  <c r="K30" i="3"/>
  <c r="O22" i="3"/>
  <c r="O30" i="3" s="1"/>
  <c r="V29" i="2"/>
  <c r="K22" i="2"/>
  <c r="K30" i="2" s="1"/>
  <c r="E22" i="4"/>
  <c r="G30" i="2"/>
  <c r="K31" i="4"/>
  <c r="O23" i="4"/>
  <c r="O31" i="4" s="1"/>
  <c r="D39" i="2"/>
  <c r="D22" i="4"/>
  <c r="J30" i="4"/>
  <c r="D21" i="2"/>
  <c r="G30" i="3"/>
  <c r="E23" i="4"/>
  <c r="E30" i="4" s="1"/>
  <c r="G31" i="4"/>
  <c r="E22" i="2"/>
  <c r="E29" i="2" s="1"/>
  <c r="J29" i="2"/>
  <c r="E22" i="3"/>
  <c r="E29" i="3" s="1"/>
  <c r="D22" i="3" l="1"/>
  <c r="D29" i="3" s="1"/>
  <c r="D22" i="2"/>
  <c r="D23" i="4"/>
  <c r="D30" i="4" s="1"/>
  <c r="E41" i="4" s="1"/>
  <c r="D29" i="2"/>
  <c r="E40" i="2" s="1"/>
  <c r="E37" i="3"/>
  <c r="E38" i="3"/>
  <c r="E40" i="4" l="1"/>
  <c r="E39" i="2"/>
</calcChain>
</file>

<file path=xl/sharedStrings.xml><?xml version="1.0" encoding="utf-8"?>
<sst xmlns="http://schemas.openxmlformats.org/spreadsheetml/2006/main" count="617" uniqueCount="199">
  <si>
    <t>Óbuda University</t>
  </si>
  <si>
    <t>MSc Sample curriculum</t>
  </si>
  <si>
    <t xml:space="preserve">Rejtő Sándor Faculty of Light Industry and Evironmental Engineering </t>
  </si>
  <si>
    <t>Part-time training</t>
  </si>
  <si>
    <t>Light Industry Engineering Programme</t>
  </si>
  <si>
    <t xml:space="preserve">      Weekly teaching hours (Lecture (L), Classroom work (Cw), Laboratory work (Lw). ; Requirements (R; e-exam, tm-term mark, s-signature, a3: 3 step assessment), Credits (Cr)</t>
  </si>
  <si>
    <t>Code</t>
  </si>
  <si>
    <t>Subjects</t>
  </si>
  <si>
    <t>weekly</t>
  </si>
  <si>
    <t>Credit</t>
  </si>
  <si>
    <t>Type</t>
  </si>
  <si>
    <t>Semester</t>
  </si>
  <si>
    <t>Required prelineary knowledge</t>
  </si>
  <si>
    <t>hour</t>
  </si>
  <si>
    <t>2.</t>
  </si>
  <si>
    <t>3.</t>
  </si>
  <si>
    <t>4.</t>
  </si>
  <si>
    <t>L</t>
  </si>
  <si>
    <t>Cw</t>
  </si>
  <si>
    <t>R</t>
  </si>
  <si>
    <t>Cr</t>
  </si>
  <si>
    <t>Natural sciences  (20-25 credit)</t>
  </si>
  <si>
    <t>1.</t>
  </si>
  <si>
    <t>Applied Mathematics and Statistics</t>
  </si>
  <si>
    <t>A</t>
  </si>
  <si>
    <t>e</t>
  </si>
  <si>
    <t>Applied physics</t>
  </si>
  <si>
    <t>Applied chemistry (blended)</t>
  </si>
  <si>
    <t>Economy and human subjects  (10-15 credit)</t>
  </si>
  <si>
    <t>5.</t>
  </si>
  <si>
    <t>Financial, accounting and tax studies</t>
  </si>
  <si>
    <t>6.</t>
  </si>
  <si>
    <t>Leadership and organisation (blended)</t>
  </si>
  <si>
    <t>7.</t>
  </si>
  <si>
    <t>Production and process management in light industry</t>
  </si>
  <si>
    <t>Light industry subjects  (18-24 credit),</t>
  </si>
  <si>
    <t>8.</t>
  </si>
  <si>
    <t>Electronics and information technology</t>
  </si>
  <si>
    <t>9.</t>
  </si>
  <si>
    <t>Logistics in light industry</t>
  </si>
  <si>
    <t>tm</t>
  </si>
  <si>
    <t>10.</t>
  </si>
  <si>
    <t>Computer aided product design</t>
  </si>
  <si>
    <t>11.</t>
  </si>
  <si>
    <t>Technological measurements</t>
  </si>
  <si>
    <t>12.</t>
  </si>
  <si>
    <t>Product security (blended)</t>
  </si>
  <si>
    <t>A requirement of the diploma is the  completion of at least 4 weeks of work experience.</t>
  </si>
  <si>
    <t>Subjects of the final exam:</t>
  </si>
  <si>
    <t xml:space="preserve">2. Subject depending on specialisation: </t>
  </si>
  <si>
    <t>Packaging technology specialisation</t>
  </si>
  <si>
    <t>Differentiated professional subjects  (min. 10 Cr)                               all:</t>
  </si>
  <si>
    <t>13.</t>
  </si>
  <si>
    <t>Packaging machines (blended)</t>
  </si>
  <si>
    <t>B</t>
  </si>
  <si>
    <t>14.</t>
  </si>
  <si>
    <t>15.</t>
  </si>
  <si>
    <t>Package design I.</t>
  </si>
  <si>
    <t>16.</t>
  </si>
  <si>
    <t>Package design II.</t>
  </si>
  <si>
    <t>Compulsory optional subjects                                       all:</t>
  </si>
  <si>
    <t>17.</t>
  </si>
  <si>
    <t>Packaging technologies I.</t>
  </si>
  <si>
    <t>é</t>
  </si>
  <si>
    <t>18.</t>
  </si>
  <si>
    <t>Packaging technologies II.</t>
  </si>
  <si>
    <t>19.</t>
  </si>
  <si>
    <t>20.</t>
  </si>
  <si>
    <t>Thesis</t>
  </si>
  <si>
    <t>Elective courses</t>
  </si>
  <si>
    <t>Elective course 1.</t>
  </si>
  <si>
    <t>Elective course 2.</t>
  </si>
  <si>
    <t>21.</t>
  </si>
  <si>
    <t>Physical education I.</t>
  </si>
  <si>
    <t>a3</t>
  </si>
  <si>
    <t>22.</t>
  </si>
  <si>
    <t>Physical education II.</t>
  </si>
  <si>
    <t>Print and media technology specialisation</t>
  </si>
  <si>
    <t>Design and editing of printed products</t>
  </si>
  <si>
    <t>Binding and finishing technologies</t>
  </si>
  <si>
    <t>Print media technologies I.</t>
  </si>
  <si>
    <t>Print media technologies II.</t>
  </si>
  <si>
    <t>Print media technologies III. (blended)</t>
  </si>
  <si>
    <t>Quality Management Specialization</t>
  </si>
  <si>
    <t>Management systems in practice III. (blended)</t>
  </si>
  <si>
    <t>Evaluation of subjective data</t>
  </si>
  <si>
    <t>Quality management  I.</t>
  </si>
  <si>
    <t>Quality management II.</t>
  </si>
  <si>
    <t>Quality management III.</t>
  </si>
  <si>
    <t>sem.</t>
  </si>
  <si>
    <t>OE</t>
  </si>
  <si>
    <t>Introduction to print media</t>
  </si>
  <si>
    <t>Introduction to packaging technologies</t>
  </si>
  <si>
    <t>Security printing</t>
  </si>
  <si>
    <t>Food packaging</t>
  </si>
  <si>
    <t xml:space="preserve"> </t>
  </si>
  <si>
    <t xml:space="preserve">Prepress- Image Editing with Adobe Photoshop </t>
  </si>
  <si>
    <t>Handmade paper making and manufacturing</t>
  </si>
  <si>
    <t xml:space="preserve">Introducing to Graphic Communication </t>
  </si>
  <si>
    <t xml:space="preserve">Lean and Green Printing online     </t>
  </si>
  <si>
    <t xml:space="preserve">Sustainable Green Printing online  </t>
  </si>
  <si>
    <t xml:space="preserve">Project Work I. </t>
  </si>
  <si>
    <t>Project Work Practice</t>
  </si>
  <si>
    <t>Differentiated professional subjects, Compulsory optional subjects</t>
  </si>
  <si>
    <t>Dean</t>
  </si>
  <si>
    <t>László Koltai Habil Ph.D.</t>
  </si>
  <si>
    <t>Compulsory subjects                                       all:</t>
  </si>
  <si>
    <t xml:space="preserve">Compulsory subjects             </t>
  </si>
  <si>
    <t>Required prelineary knowledge code</t>
  </si>
  <si>
    <t>Head of programme: Ákos Borbély Ph.D</t>
  </si>
  <si>
    <t>Head of profession: László Koltai Habil Ph.D.</t>
  </si>
  <si>
    <t>Total:</t>
  </si>
  <si>
    <t>Exam (e)</t>
  </si>
  <si>
    <t>Term mark (tm)</t>
  </si>
  <si>
    <t>Exams:</t>
  </si>
  <si>
    <t>Term marks:</t>
  </si>
  <si>
    <t>Head of Profession:  Csaba Horváth Habil Ph.D.</t>
  </si>
  <si>
    <t>Compulsory subject                                                                      all:</t>
  </si>
  <si>
    <t>Total per semester</t>
  </si>
  <si>
    <t>Elective courses                                           all:</t>
  </si>
  <si>
    <t>Head of profession: Tibor Gregász Ph.D.</t>
  </si>
  <si>
    <t>Number of theoretical classes:</t>
  </si>
  <si>
    <t>Number of practical classes:</t>
  </si>
  <si>
    <t>Compulsory fundamentals, professional core subjects</t>
  </si>
  <si>
    <t xml:space="preserve">László Koltai Habil Ph.D. </t>
  </si>
  <si>
    <t>dean</t>
  </si>
  <si>
    <t>The above list may change due to the decision of the Faculty Council.</t>
  </si>
  <si>
    <t>Fashion design and technology specialisation</t>
  </si>
  <si>
    <t>Head of Profession:  Dr. Edit Csanák DLA</t>
  </si>
  <si>
    <t>Fashion Collection Development</t>
  </si>
  <si>
    <t>Sustainability and PLCM in TCFL Industry (blended)</t>
  </si>
  <si>
    <t>Product Construction and Design</t>
  </si>
  <si>
    <t>Manufacturing Technologies I.</t>
  </si>
  <si>
    <t>Manufacturing Technologies II.</t>
  </si>
  <si>
    <t>Valid from:01.01.2024.</t>
  </si>
  <si>
    <t>Decision number: RKK-KT-CII/199/2024</t>
  </si>
  <si>
    <t>Date of decision: 14.03.2024.</t>
  </si>
  <si>
    <t>RMXME1EMLF</t>
  </si>
  <si>
    <t>RMEAC1EMLF</t>
  </si>
  <si>
    <t>RMXAM1EMLF</t>
  </si>
  <si>
    <t>RMXAP1EMLF</t>
  </si>
  <si>
    <t>RMXEI1KMLF</t>
  </si>
  <si>
    <t>RMXFT1KMLF</t>
  </si>
  <si>
    <t>RMXLO1KMLF</t>
  </si>
  <si>
    <t>RMXPM1LMLF</t>
  </si>
  <si>
    <t>RMXLI1KMLF</t>
  </si>
  <si>
    <t>RMXCA1KMLF</t>
  </si>
  <si>
    <t>RMXTS1KMLF</t>
  </si>
  <si>
    <t>RMXPS1LMLF</t>
  </si>
  <si>
    <t>RMWPM1CMLF</t>
  </si>
  <si>
    <t>RMWPT1CMLF</t>
  </si>
  <si>
    <t>RMWPD1CMLF</t>
  </si>
  <si>
    <t>RMWPD2CMLF</t>
  </si>
  <si>
    <t>RMWPS1CMLF</t>
  </si>
  <si>
    <t>RMWPT2CMLF</t>
  </si>
  <si>
    <t>RMWPE1CMLF</t>
  </si>
  <si>
    <t>RMWDP1NMLF</t>
  </si>
  <si>
    <t>RMWPM1NMLF</t>
  </si>
  <si>
    <t>RMWPM2NMLF</t>
  </si>
  <si>
    <t>RMWBF1NMLF</t>
  </si>
  <si>
    <t>RMWPM3NMLF</t>
  </si>
  <si>
    <t>RMWPE1NMLF</t>
  </si>
  <si>
    <t>RMWPE2NMLF</t>
  </si>
  <si>
    <t>RMWMS1QMLF</t>
  </si>
  <si>
    <t>RMWMS2QMLF</t>
  </si>
  <si>
    <t>RMWMS3QMLF</t>
  </si>
  <si>
    <t>RMWES1QMLF</t>
  </si>
  <si>
    <t>RMWQM1QMLF</t>
  </si>
  <si>
    <t>RMWQM2QMLF</t>
  </si>
  <si>
    <t>RMWQM3QMLF</t>
  </si>
  <si>
    <t>RMDTH1QMLF</t>
  </si>
  <si>
    <t>RMDTH1NMLF</t>
  </si>
  <si>
    <t>RMDTH1CMLF</t>
  </si>
  <si>
    <t>RTWFC1AMLF</t>
  </si>
  <si>
    <t>RTWMG1AMLF</t>
  </si>
  <si>
    <t>RTWDI1AMLF</t>
  </si>
  <si>
    <t>RTWSP1AMLF</t>
  </si>
  <si>
    <t>RTWPC1AMLF</t>
  </si>
  <si>
    <t>RTWMT1AMLF</t>
  </si>
  <si>
    <t>RTWMT2AMLF</t>
  </si>
  <si>
    <t>RTDTH1AMLF</t>
  </si>
  <si>
    <t>Modelling and Grading (blended)</t>
  </si>
  <si>
    <t>Design for Impact (blended)</t>
  </si>
  <si>
    <t>Management systems in practice I. (blended)</t>
  </si>
  <si>
    <t>Management systems in practice II. (blended)</t>
  </si>
  <si>
    <t>Print media materials, environmental protection and quality assurance I. (blended)</t>
  </si>
  <si>
    <t>Print media materials, environmental protection and quality assurance II. (blended)</t>
  </si>
  <si>
    <t>Packaging materials (blended)</t>
  </si>
  <si>
    <t>Packaging ergonomy (blended)</t>
  </si>
  <si>
    <t>Modelling in engineering (blended)</t>
  </si>
  <si>
    <t>Valid from:01.09.2024.</t>
  </si>
  <si>
    <t>1.   Modelling in engineering</t>
  </si>
  <si>
    <r>
      <t xml:space="preserve">Packaging technology specialization: </t>
    </r>
    <r>
      <rPr>
        <sz val="12"/>
        <rFont val="Arial CE"/>
        <charset val="238"/>
      </rPr>
      <t>Packaging technology and design</t>
    </r>
  </si>
  <si>
    <r>
      <t xml:space="preserve">Printing and media technology specialisation:  </t>
    </r>
    <r>
      <rPr>
        <sz val="12"/>
        <rFont val="Arial CE"/>
        <charset val="238"/>
      </rPr>
      <t>Print media technologies and materials</t>
    </r>
  </si>
  <si>
    <r>
      <t xml:space="preserve">Quality management specialization: </t>
    </r>
    <r>
      <rPr>
        <sz val="12"/>
        <rFont val="Arial CE"/>
        <charset val="238"/>
      </rPr>
      <t>Quality management and management systems</t>
    </r>
  </si>
  <si>
    <r>
      <t xml:space="preserve">Fashion design and technology specialization: </t>
    </r>
    <r>
      <rPr>
        <sz val="12"/>
        <rFont val="Arial CE"/>
        <charset val="238"/>
      </rPr>
      <t xml:space="preserve">Fashion collection development and manufacturing technologies </t>
    </r>
  </si>
  <si>
    <t>Date of decision: 16.05.2024</t>
  </si>
  <si>
    <t>Decision number: RKK-KT-CIII/203/2024</t>
  </si>
  <si>
    <t>Decision number: RKK-KT--CIII/203/2024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</si>
</sst>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b/>
      <sz val="14"/>
      <name val="Arial CE"/>
      <charset val="1"/>
    </font>
    <font>
      <i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b/>
      <i/>
      <sz val="12"/>
      <name val="Arial CE"/>
      <family val="2"/>
      <charset val="238"/>
    </font>
    <font>
      <sz val="11"/>
      <name val="Arial CE"/>
      <charset val="238"/>
    </font>
    <font>
      <i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i/>
      <sz val="10"/>
      <name val="Arial CE"/>
      <charset val="238"/>
    </font>
    <font>
      <b/>
      <i/>
      <sz val="14"/>
      <name val="Arial CE"/>
      <charset val="238"/>
    </font>
    <font>
      <b/>
      <sz val="8"/>
      <color rgb="FFFF0000"/>
      <name val="Arial CE"/>
      <charset val="238"/>
    </font>
    <font>
      <i/>
      <sz val="12"/>
      <name val="Arial CE"/>
      <family val="2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2"/>
      <color rgb="FFFF0000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CC"/>
      </patternFill>
    </fill>
  </fills>
  <borders count="8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32" fillId="0" borderId="0" applyBorder="0" applyProtection="0"/>
    <xf numFmtId="0" fontId="1" fillId="0" borderId="0"/>
    <xf numFmtId="0" fontId="1" fillId="0" borderId="0"/>
    <xf numFmtId="0" fontId="2" fillId="0" borderId="0"/>
    <xf numFmtId="0" fontId="3" fillId="0" borderId="0"/>
  </cellStyleXfs>
  <cellXfs count="664">
    <xf numFmtId="0" fontId="0" fillId="0" borderId="0" xfId="0"/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5" applyNumberFormat="1" applyFont="1" applyAlignment="1">
      <alignment horizontal="center" vertical="center"/>
    </xf>
    <xf numFmtId="0" fontId="6" fillId="0" borderId="0" xfId="5" applyFont="1" applyAlignment="1">
      <alignment vertical="center" wrapText="1"/>
    </xf>
    <xf numFmtId="0" fontId="6" fillId="0" borderId="0" xfId="5" applyFont="1" applyAlignment="1">
      <alignment vertical="center"/>
    </xf>
    <xf numFmtId="0" fontId="6" fillId="0" borderId="0" xfId="5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5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5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4" applyFont="1" applyAlignment="1">
      <alignment vertical="center"/>
    </xf>
    <xf numFmtId="0" fontId="2" fillId="0" borderId="0" xfId="4"/>
    <xf numFmtId="0" fontId="9" fillId="0" borderId="2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10" fillId="0" borderId="9" xfId="4" applyFont="1" applyBorder="1" applyAlignment="1">
      <alignment vertical="center"/>
    </xf>
    <xf numFmtId="0" fontId="9" fillId="0" borderId="10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49" fontId="9" fillId="2" borderId="15" xfId="4" applyNumberFormat="1" applyFont="1" applyFill="1" applyBorder="1" applyAlignment="1">
      <alignment horizontal="left" vertical="center"/>
    </xf>
    <xf numFmtId="49" fontId="9" fillId="2" borderId="16" xfId="4" applyNumberFormat="1" applyFont="1" applyFill="1" applyBorder="1" applyAlignment="1">
      <alignment horizontal="left" vertical="center"/>
    </xf>
    <xf numFmtId="49" fontId="9" fillId="2" borderId="17" xfId="4" applyNumberFormat="1" applyFont="1" applyFill="1" applyBorder="1" applyAlignment="1">
      <alignment horizontal="left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vertical="center"/>
    </xf>
    <xf numFmtId="0" fontId="9" fillId="0" borderId="20" xfId="4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2" xfId="5" applyFont="1" applyBorder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9" fillId="0" borderId="24" xfId="5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1" fontId="12" fillId="2" borderId="25" xfId="0" applyNumberFormat="1" applyFont="1" applyFill="1" applyBorder="1" applyAlignment="1">
      <alignment horizontal="center" vertical="center"/>
    </xf>
    <xf numFmtId="1" fontId="11" fillId="2" borderId="25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1" fontId="11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1" fontId="10" fillId="0" borderId="8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" fontId="10" fillId="0" borderId="30" xfId="0" applyNumberFormat="1" applyFont="1" applyBorder="1" applyAlignment="1">
      <alignment horizontal="center" vertical="center"/>
    </xf>
    <xf numFmtId="1" fontId="14" fillId="0" borderId="30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10" fillId="3" borderId="31" xfId="0" applyFont="1" applyFill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" fontId="10" fillId="0" borderId="31" xfId="0" applyNumberFormat="1" applyFont="1" applyBorder="1" applyAlignment="1">
      <alignment horizontal="center" vertical="center"/>
    </xf>
    <xf numFmtId="1" fontId="14" fillId="0" borderId="31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2" fontId="9" fillId="2" borderId="33" xfId="0" applyNumberFormat="1" applyFont="1" applyFill="1" applyBorder="1" applyAlignment="1">
      <alignment horizontal="center" vertical="center"/>
    </xf>
    <xf numFmtId="1" fontId="11" fillId="2" borderId="34" xfId="0" applyNumberFormat="1" applyFont="1" applyFill="1" applyBorder="1" applyAlignment="1">
      <alignment horizontal="center" vertical="center"/>
    </xf>
    <xf numFmtId="1" fontId="9" fillId="2" borderId="32" xfId="0" applyNumberFormat="1" applyFont="1" applyFill="1" applyBorder="1" applyAlignment="1">
      <alignment vertical="center"/>
    </xf>
    <xf numFmtId="1" fontId="9" fillId="2" borderId="33" xfId="0" applyNumberFormat="1" applyFont="1" applyFill="1" applyBorder="1" applyAlignment="1">
      <alignment vertical="center"/>
    </xf>
    <xf numFmtId="1" fontId="9" fillId="2" borderId="3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" fontId="10" fillId="3" borderId="14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1" fontId="10" fillId="3" borderId="11" xfId="0" applyNumberFormat="1" applyFont="1" applyFill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1" fontId="10" fillId="3" borderId="30" xfId="0" applyNumberFormat="1" applyFont="1" applyFill="1" applyBorder="1" applyAlignment="1">
      <alignment horizontal="center" vertical="center"/>
    </xf>
    <xf numFmtId="1" fontId="14" fillId="3" borderId="30" xfId="0" applyNumberFormat="1" applyFont="1" applyFill="1" applyBorder="1" applyAlignment="1">
      <alignment horizontal="center" vertical="center"/>
    </xf>
    <xf numFmtId="1" fontId="10" fillId="3" borderId="10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3" fillId="0" borderId="6" xfId="0" applyFont="1" applyBorder="1" applyAlignment="1">
      <alignment horizontal="left" vertical="center"/>
    </xf>
    <xf numFmtId="1" fontId="9" fillId="4" borderId="1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1" fontId="9" fillId="4" borderId="32" xfId="0" applyNumberFormat="1" applyFont="1" applyFill="1" applyBorder="1" applyAlignment="1">
      <alignment horizontal="center" vertical="center"/>
    </xf>
    <xf numFmtId="1" fontId="9" fillId="4" borderId="33" xfId="0" applyNumberFormat="1" applyFont="1" applyFill="1" applyBorder="1" applyAlignment="1">
      <alignment horizontal="center" vertical="center"/>
    </xf>
    <xf numFmtId="2" fontId="9" fillId="4" borderId="33" xfId="0" applyNumberFormat="1" applyFont="1" applyFill="1" applyBorder="1" applyAlignment="1">
      <alignment horizontal="center" vertical="center"/>
    </xf>
    <xf numFmtId="1" fontId="11" fillId="4" borderId="34" xfId="0" applyNumberFormat="1" applyFont="1" applyFill="1" applyBorder="1" applyAlignment="1">
      <alignment horizontal="center" vertical="center"/>
    </xf>
    <xf numFmtId="1" fontId="9" fillId="4" borderId="35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right" vertical="center"/>
    </xf>
    <xf numFmtId="0" fontId="9" fillId="3" borderId="36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vertical="center"/>
    </xf>
    <xf numFmtId="1" fontId="10" fillId="3" borderId="8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1" fontId="10" fillId="3" borderId="6" xfId="0" applyNumberFormat="1" applyFont="1" applyFill="1" applyBorder="1" applyAlignment="1">
      <alignment horizontal="center" vertical="center"/>
    </xf>
    <xf numFmtId="2" fontId="10" fillId="3" borderId="6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vertical="center"/>
    </xf>
    <xf numFmtId="1" fontId="10" fillId="3" borderId="25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6" xfId="0" applyNumberFormat="1" applyFont="1" applyFill="1" applyBorder="1" applyAlignment="1">
      <alignment horizontal="center" vertical="center"/>
    </xf>
    <xf numFmtId="1" fontId="10" fillId="3" borderId="27" xfId="0" applyNumberFormat="1" applyFont="1" applyFill="1" applyBorder="1" applyAlignment="1">
      <alignment horizontal="center" vertical="center"/>
    </xf>
    <xf numFmtId="2" fontId="10" fillId="3" borderId="27" xfId="0" applyNumberFormat="1" applyFont="1" applyFill="1" applyBorder="1" applyAlignment="1">
      <alignment horizontal="center" vertical="center"/>
    </xf>
    <xf numFmtId="1" fontId="10" fillId="3" borderId="28" xfId="0" applyNumberFormat="1" applyFont="1" applyFill="1" applyBorder="1" applyAlignment="1">
      <alignment horizontal="center" vertical="center"/>
    </xf>
    <xf numFmtId="1" fontId="10" fillId="3" borderId="29" xfId="0" applyNumberFormat="1" applyFont="1" applyFill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1" fontId="17" fillId="0" borderId="11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2" fontId="9" fillId="2" borderId="27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vertical="center"/>
    </xf>
    <xf numFmtId="1" fontId="9" fillId="2" borderId="27" xfId="0" applyNumberFormat="1" applyFont="1" applyFill="1" applyBorder="1" applyAlignment="1">
      <alignment vertical="center"/>
    </xf>
    <xf numFmtId="1" fontId="9" fillId="2" borderId="28" xfId="0" applyNumberFormat="1" applyFont="1" applyFill="1" applyBorder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1" fontId="10" fillId="0" borderId="13" xfId="0" applyNumberFormat="1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1" fontId="10" fillId="0" borderId="36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1" fontId="9" fillId="2" borderId="34" xfId="0" applyNumberFormat="1" applyFont="1" applyFill="1" applyBorder="1" applyAlignment="1">
      <alignment horizontal="center" vertical="center"/>
    </xf>
    <xf numFmtId="1" fontId="10" fillId="3" borderId="41" xfId="0" applyNumberFormat="1" applyFont="1" applyFill="1" applyBorder="1" applyAlignment="1">
      <alignment horizontal="center" vertical="center"/>
    </xf>
    <xf numFmtId="1" fontId="22" fillId="3" borderId="8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1" fontId="22" fillId="3" borderId="14" xfId="0" applyNumberFormat="1" applyFont="1" applyFill="1" applyBorder="1" applyAlignment="1">
      <alignment horizontal="center" vertical="center"/>
    </xf>
    <xf numFmtId="1" fontId="22" fillId="3" borderId="17" xfId="0" applyNumberFormat="1" applyFont="1" applyFill="1" applyBorder="1" applyAlignment="1">
      <alignment horizontal="center" vertical="center"/>
    </xf>
    <xf numFmtId="1" fontId="10" fillId="3" borderId="17" xfId="0" applyNumberFormat="1" applyFont="1" applyFill="1" applyBorder="1" applyAlignment="1">
      <alignment horizontal="center" vertical="center"/>
    </xf>
    <xf numFmtId="1" fontId="9" fillId="3" borderId="18" xfId="0" applyNumberFormat="1" applyFont="1" applyFill="1" applyBorder="1" applyAlignment="1">
      <alignment horizontal="center" vertical="center"/>
    </xf>
    <xf numFmtId="1" fontId="9" fillId="3" borderId="19" xfId="0" applyNumberFormat="1" applyFont="1" applyFill="1" applyBorder="1" applyAlignment="1">
      <alignment horizontal="center" vertical="center"/>
    </xf>
    <xf numFmtId="2" fontId="9" fillId="3" borderId="19" xfId="0" applyNumberFormat="1" applyFont="1" applyFill="1" applyBorder="1" applyAlignment="1">
      <alignment horizontal="center" vertical="center"/>
    </xf>
    <xf numFmtId="1" fontId="9" fillId="3" borderId="31" xfId="0" applyNumberFormat="1" applyFont="1" applyFill="1" applyBorder="1" applyAlignment="1">
      <alignment horizontal="center" vertical="center"/>
    </xf>
    <xf numFmtId="1" fontId="9" fillId="3" borderId="15" xfId="0" applyNumberFormat="1" applyFont="1" applyFill="1" applyBorder="1" applyAlignment="1">
      <alignment horizontal="center" vertical="center"/>
    </xf>
    <xf numFmtId="1" fontId="11" fillId="3" borderId="31" xfId="0" applyNumberFormat="1" applyFont="1" applyFill="1" applyBorder="1" applyAlignment="1">
      <alignment horizontal="center" vertical="center"/>
    </xf>
    <xf numFmtId="1" fontId="10" fillId="3" borderId="42" xfId="4" applyNumberFormat="1" applyFont="1" applyFill="1" applyBorder="1" applyAlignment="1">
      <alignment horizontal="center" vertical="center"/>
    </xf>
    <xf numFmtId="1" fontId="9" fillId="4" borderId="13" xfId="0" applyNumberFormat="1" applyFont="1" applyFill="1" applyBorder="1" applyAlignment="1">
      <alignment horizontal="center" vertical="center"/>
    </xf>
    <xf numFmtId="1" fontId="11" fillId="2" borderId="13" xfId="0" applyNumberFormat="1" applyFont="1" applyFill="1" applyBorder="1" applyAlignment="1">
      <alignment horizontal="center" vertical="center"/>
    </xf>
    <xf numFmtId="1" fontId="9" fillId="2" borderId="22" xfId="0" applyNumberFormat="1" applyFont="1" applyFill="1" applyBorder="1" applyAlignment="1">
      <alignment horizontal="center" vertical="center"/>
    </xf>
    <xf numFmtId="1" fontId="11" fillId="2" borderId="23" xfId="0" applyNumberFormat="1" applyFont="1" applyFill="1" applyBorder="1" applyAlignment="1">
      <alignment horizontal="center" vertical="center"/>
    </xf>
    <xf numFmtId="1" fontId="11" fillId="2" borderId="43" xfId="0" applyNumberFormat="1" applyFont="1" applyFill="1" applyBorder="1" applyAlignment="1">
      <alignment horizontal="center" vertical="center"/>
    </xf>
    <xf numFmtId="1" fontId="9" fillId="2" borderId="14" xfId="0" applyNumberFormat="1" applyFont="1" applyFill="1" applyBorder="1" applyAlignment="1">
      <alignment horizontal="center" vertical="center"/>
    </xf>
    <xf numFmtId="1" fontId="11" fillId="2" borderId="14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1" fontId="11" fillId="2" borderId="30" xfId="0" applyNumberFormat="1" applyFont="1" applyFill="1" applyBorder="1" applyAlignment="1">
      <alignment horizontal="center" vertical="center"/>
    </xf>
    <xf numFmtId="1" fontId="11" fillId="2" borderId="12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right" vertical="center"/>
    </xf>
    <xf numFmtId="1" fontId="9" fillId="3" borderId="14" xfId="0" applyNumberFormat="1" applyFont="1" applyFill="1" applyBorder="1" applyAlignment="1">
      <alignment horizontal="center" vertical="center"/>
    </xf>
    <xf numFmtId="1" fontId="11" fillId="3" borderId="14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11" fillId="3" borderId="30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11" fillId="3" borderId="12" xfId="0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right" vertical="center"/>
    </xf>
    <xf numFmtId="1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" fontId="10" fillId="4" borderId="32" xfId="0" applyNumberFormat="1" applyFont="1" applyFill="1" applyBorder="1" applyAlignment="1">
      <alignment horizontal="center" vertical="center"/>
    </xf>
    <xf numFmtId="1" fontId="10" fillId="4" borderId="33" xfId="0" applyNumberFormat="1" applyFont="1" applyFill="1" applyBorder="1" applyAlignment="1">
      <alignment horizontal="center" vertical="center"/>
    </xf>
    <xf numFmtId="1" fontId="10" fillId="4" borderId="34" xfId="0" applyNumberFormat="1" applyFont="1" applyFill="1" applyBorder="1" applyAlignment="1">
      <alignment horizontal="center" vertical="center"/>
    </xf>
    <xf numFmtId="1" fontId="10" fillId="4" borderId="35" xfId="0" applyNumberFormat="1" applyFont="1" applyFill="1" applyBorder="1" applyAlignment="1">
      <alignment horizontal="center" vertical="center"/>
    </xf>
    <xf numFmtId="1" fontId="14" fillId="4" borderId="34" xfId="0" applyNumberFormat="1" applyFont="1" applyFill="1" applyBorder="1" applyAlignment="1">
      <alignment horizontal="center" vertical="center"/>
    </xf>
    <xf numFmtId="49" fontId="13" fillId="4" borderId="38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0" fillId="3" borderId="42" xfId="0" applyFont="1" applyFill="1" applyBorder="1" applyAlignment="1">
      <alignment horizontal="center" vertical="center"/>
    </xf>
    <xf numFmtId="1" fontId="10" fillId="3" borderId="21" xfId="0" applyNumberFormat="1" applyFont="1" applyFill="1" applyBorder="1" applyAlignment="1">
      <alignment horizontal="center" vertical="center"/>
    </xf>
    <xf numFmtId="1" fontId="10" fillId="3" borderId="44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10" fillId="3" borderId="45" xfId="0" applyNumberFormat="1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left" vertical="center"/>
    </xf>
    <xf numFmtId="0" fontId="10" fillId="3" borderId="17" xfId="0" applyFont="1" applyFill="1" applyBorder="1" applyAlignment="1">
      <alignment horizontal="center" vertical="center"/>
    </xf>
    <xf numFmtId="1" fontId="10" fillId="3" borderId="15" xfId="0" applyNumberFormat="1" applyFont="1" applyFill="1" applyBorder="1" applyAlignment="1">
      <alignment horizontal="center" vertical="center"/>
    </xf>
    <xf numFmtId="1" fontId="10" fillId="3" borderId="19" xfId="0" applyNumberFormat="1" applyFont="1" applyFill="1" applyBorder="1" applyAlignment="1">
      <alignment horizontal="center" vertical="center"/>
    </xf>
    <xf numFmtId="2" fontId="10" fillId="3" borderId="19" xfId="0" applyNumberFormat="1" applyFont="1" applyFill="1" applyBorder="1" applyAlignment="1">
      <alignment horizontal="center" vertical="center"/>
    </xf>
    <xf numFmtId="1" fontId="10" fillId="3" borderId="31" xfId="0" applyNumberFormat="1" applyFont="1" applyFill="1" applyBorder="1" applyAlignment="1">
      <alignment horizontal="center" vertical="center"/>
    </xf>
    <xf numFmtId="1" fontId="10" fillId="3" borderId="18" xfId="0" applyNumberFormat="1" applyFont="1" applyFill="1" applyBorder="1" applyAlignment="1">
      <alignment horizontal="center" vertical="center"/>
    </xf>
    <xf numFmtId="1" fontId="10" fillId="3" borderId="20" xfId="0" applyNumberFormat="1" applyFont="1" applyFill="1" applyBorder="1" applyAlignment="1">
      <alignment horizontal="center" vertical="center"/>
    </xf>
    <xf numFmtId="1" fontId="9" fillId="5" borderId="14" xfId="0" applyNumberFormat="1" applyFont="1" applyFill="1" applyBorder="1" applyAlignment="1">
      <alignment horizontal="center" vertical="center"/>
    </xf>
    <xf numFmtId="1" fontId="11" fillId="5" borderId="14" xfId="0" applyNumberFormat="1" applyFont="1" applyFill="1" applyBorder="1" applyAlignment="1">
      <alignment horizontal="center" vertical="center"/>
    </xf>
    <xf numFmtId="1" fontId="9" fillId="5" borderId="10" xfId="0" applyNumberFormat="1" applyFont="1" applyFill="1" applyBorder="1" applyAlignment="1">
      <alignment horizontal="center" vertical="center"/>
    </xf>
    <xf numFmtId="1" fontId="9" fillId="5" borderId="11" xfId="0" applyNumberFormat="1" applyFont="1" applyFill="1" applyBorder="1" applyAlignment="1">
      <alignment horizontal="center" vertical="center"/>
    </xf>
    <xf numFmtId="1" fontId="11" fillId="5" borderId="30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6" xfId="0" applyFont="1" applyBorder="1" applyAlignment="1">
      <alignment vertical="center"/>
    </xf>
    <xf numFmtId="1" fontId="10" fillId="0" borderId="25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 wrapText="1"/>
    </xf>
    <xf numFmtId="1" fontId="23" fillId="0" borderId="0" xfId="0" applyNumberFormat="1" applyFont="1" applyAlignment="1">
      <alignment vertical="center"/>
    </xf>
    <xf numFmtId="1" fontId="12" fillId="2" borderId="33" xfId="0" applyNumberFormat="1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vertical="center"/>
    </xf>
    <xf numFmtId="1" fontId="22" fillId="3" borderId="2" xfId="0" applyNumberFormat="1" applyFont="1" applyFill="1" applyBorder="1" applyAlignment="1">
      <alignment horizontal="center" vertical="center"/>
    </xf>
    <xf numFmtId="1" fontId="22" fillId="3" borderId="9" xfId="0" applyNumberFormat="1" applyFont="1" applyFill="1" applyBorder="1" applyAlignment="1">
      <alignment horizontal="center" vertical="center"/>
    </xf>
    <xf numFmtId="1" fontId="10" fillId="3" borderId="12" xfId="0" applyNumberFormat="1" applyFont="1" applyFill="1" applyBorder="1" applyAlignment="1">
      <alignment horizontal="center" vertical="center"/>
    </xf>
    <xf numFmtId="1" fontId="12" fillId="2" borderId="32" xfId="0" applyNumberFormat="1" applyFont="1" applyFill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1" fontId="14" fillId="0" borderId="9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1" fontId="22" fillId="0" borderId="15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9" fillId="0" borderId="31" xfId="0" applyNumberFormat="1" applyFont="1" applyBorder="1" applyAlignment="1">
      <alignment horizontal="center" vertical="center"/>
    </xf>
    <xf numFmtId="1" fontId="11" fillId="0" borderId="31" xfId="0" applyNumberFormat="1" applyFont="1" applyBorder="1" applyAlignment="1">
      <alignment horizontal="center" vertical="center"/>
    </xf>
    <xf numFmtId="1" fontId="9" fillId="4" borderId="36" xfId="0" applyNumberFormat="1" applyFont="1" applyFill="1" applyBorder="1" applyAlignment="1">
      <alignment horizontal="center" vertical="center"/>
    </xf>
    <xf numFmtId="1" fontId="11" fillId="3" borderId="20" xfId="0" applyNumberFormat="1" applyFont="1" applyFill="1" applyBorder="1" applyAlignment="1">
      <alignment horizontal="center" vertical="center"/>
    </xf>
    <xf numFmtId="1" fontId="14" fillId="3" borderId="20" xfId="0" applyNumberFormat="1" applyFont="1" applyFill="1" applyBorder="1" applyAlignment="1">
      <alignment horizontal="center" vertical="center"/>
    </xf>
    <xf numFmtId="1" fontId="9" fillId="5" borderId="26" xfId="0" applyNumberFormat="1" applyFont="1" applyFill="1" applyBorder="1" applyAlignment="1">
      <alignment horizontal="center" vertical="center"/>
    </xf>
    <xf numFmtId="1" fontId="11" fillId="5" borderId="46" xfId="0" applyNumberFormat="1" applyFont="1" applyFill="1" applyBorder="1" applyAlignment="1">
      <alignment horizontal="center" vertical="center"/>
    </xf>
    <xf numFmtId="1" fontId="9" fillId="5" borderId="27" xfId="0" applyNumberFormat="1" applyFont="1" applyFill="1" applyBorder="1" applyAlignment="1">
      <alignment horizontal="center" vertical="center"/>
    </xf>
    <xf numFmtId="1" fontId="11" fillId="5" borderId="28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" fontId="10" fillId="0" borderId="49" xfId="0" applyNumberFormat="1" applyFont="1" applyBorder="1" applyAlignment="1">
      <alignment horizontal="center" vertical="center"/>
    </xf>
    <xf numFmtId="1" fontId="10" fillId="0" borderId="46" xfId="0" applyNumberFormat="1" applyFont="1" applyBorder="1" applyAlignment="1">
      <alignment horizontal="center" vertical="center"/>
    </xf>
    <xf numFmtId="1" fontId="23" fillId="5" borderId="0" xfId="0" applyNumberFormat="1" applyFont="1" applyFill="1" applyAlignment="1">
      <alignment vertical="center"/>
    </xf>
    <xf numFmtId="9" fontId="23" fillId="5" borderId="0" xfId="1" applyFont="1" applyFill="1" applyBorder="1" applyAlignment="1" applyProtection="1">
      <alignment vertical="center"/>
    </xf>
    <xf numFmtId="0" fontId="5" fillId="5" borderId="0" xfId="0" applyFont="1" applyFill="1" applyAlignment="1">
      <alignment vertical="center"/>
    </xf>
    <xf numFmtId="0" fontId="4" fillId="0" borderId="50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 wrapText="1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1" fontId="9" fillId="2" borderId="35" xfId="4" applyNumberFormat="1" applyFont="1" applyFill="1" applyBorder="1" applyAlignment="1">
      <alignment horizontal="center" vertical="center"/>
    </xf>
    <xf numFmtId="1" fontId="9" fillId="2" borderId="33" xfId="4" applyNumberFormat="1" applyFont="1" applyFill="1" applyBorder="1" applyAlignment="1">
      <alignment horizontal="center" vertical="center"/>
    </xf>
    <xf numFmtId="1" fontId="9" fillId="2" borderId="32" xfId="4" applyNumberFormat="1" applyFont="1" applyFill="1" applyBorder="1" applyAlignment="1">
      <alignment horizontal="center" vertical="center"/>
    </xf>
    <xf numFmtId="2" fontId="9" fillId="2" borderId="33" xfId="4" applyNumberFormat="1" applyFont="1" applyFill="1" applyBorder="1" applyAlignment="1">
      <alignment horizontal="center" vertical="center"/>
    </xf>
    <xf numFmtId="1" fontId="9" fillId="2" borderId="34" xfId="4" applyNumberFormat="1" applyFont="1" applyFill="1" applyBorder="1" applyAlignment="1">
      <alignment horizontal="center" vertical="center"/>
    </xf>
    <xf numFmtId="1" fontId="9" fillId="2" borderId="33" xfId="4" applyNumberFormat="1" applyFont="1" applyFill="1" applyBorder="1" applyAlignment="1">
      <alignment vertical="center"/>
    </xf>
    <xf numFmtId="1" fontId="9" fillId="2" borderId="47" xfId="4" applyNumberFormat="1" applyFont="1" applyFill="1" applyBorder="1" applyAlignment="1">
      <alignment horizontal="center" vertical="center"/>
    </xf>
    <xf numFmtId="0" fontId="9" fillId="2" borderId="1" xfId="4" applyFont="1" applyFill="1" applyBorder="1" applyAlignment="1">
      <alignment vertical="center"/>
    </xf>
    <xf numFmtId="0" fontId="9" fillId="3" borderId="0" xfId="4" applyFont="1" applyFill="1" applyAlignment="1">
      <alignment vertical="center"/>
    </xf>
    <xf numFmtId="0" fontId="9" fillId="3" borderId="2" xfId="4" applyFont="1" applyFill="1" applyBorder="1" applyAlignment="1">
      <alignment horizontal="center" vertical="center"/>
    </xf>
    <xf numFmtId="1" fontId="10" fillId="3" borderId="5" xfId="4" applyNumberFormat="1" applyFont="1" applyFill="1" applyBorder="1" applyAlignment="1">
      <alignment horizontal="center" vertical="center"/>
    </xf>
    <xf numFmtId="1" fontId="10" fillId="3" borderId="49" xfId="4" applyNumberFormat="1" applyFont="1" applyFill="1" applyBorder="1" applyAlignment="1">
      <alignment horizontal="center" vertical="center"/>
    </xf>
    <xf numFmtId="1" fontId="10" fillId="3" borderId="2" xfId="4" applyNumberFormat="1" applyFont="1" applyFill="1" applyBorder="1" applyAlignment="1">
      <alignment horizontal="center" vertical="center"/>
    </xf>
    <xf numFmtId="1" fontId="10" fillId="3" borderId="6" xfId="4" applyNumberFormat="1" applyFont="1" applyFill="1" applyBorder="1" applyAlignment="1">
      <alignment horizontal="center" vertical="center"/>
    </xf>
    <xf numFmtId="2" fontId="10" fillId="3" borderId="6" xfId="4" applyNumberFormat="1" applyFont="1" applyFill="1" applyBorder="1" applyAlignment="1">
      <alignment horizontal="center" vertical="center"/>
    </xf>
    <xf numFmtId="1" fontId="10" fillId="3" borderId="3" xfId="4" applyNumberFormat="1" applyFont="1" applyFill="1" applyBorder="1" applyAlignment="1">
      <alignment horizontal="center" vertical="center"/>
    </xf>
    <xf numFmtId="1" fontId="10" fillId="3" borderId="0" xfId="4" applyNumberFormat="1" applyFont="1" applyFill="1" applyAlignment="1">
      <alignment horizontal="center" vertical="center"/>
    </xf>
    <xf numFmtId="0" fontId="2" fillId="3" borderId="0" xfId="4" applyFill="1"/>
    <xf numFmtId="1" fontId="10" fillId="0" borderId="10" xfId="4" applyNumberFormat="1" applyFont="1" applyBorder="1" applyAlignment="1">
      <alignment horizontal="center" vertical="center"/>
    </xf>
    <xf numFmtId="1" fontId="10" fillId="0" borderId="12" xfId="4" applyNumberFormat="1" applyFont="1" applyBorder="1" applyAlignment="1">
      <alignment horizontal="center" vertical="center"/>
    </xf>
    <xf numFmtId="1" fontId="10" fillId="0" borderId="9" xfId="4" applyNumberFormat="1" applyFont="1" applyBorder="1" applyAlignment="1">
      <alignment horizontal="center" vertical="center"/>
    </xf>
    <xf numFmtId="1" fontId="10" fillId="0" borderId="11" xfId="4" applyNumberFormat="1" applyFont="1" applyBorder="1" applyAlignment="1">
      <alignment horizontal="center" vertical="center"/>
    </xf>
    <xf numFmtId="2" fontId="10" fillId="0" borderId="11" xfId="4" applyNumberFormat="1" applyFont="1" applyBorder="1" applyAlignment="1">
      <alignment horizontal="center" vertical="center"/>
    </xf>
    <xf numFmtId="1" fontId="10" fillId="0" borderId="30" xfId="4" applyNumberFormat="1" applyFont="1" applyBorder="1" applyAlignment="1">
      <alignment horizontal="center" vertical="center"/>
    </xf>
    <xf numFmtId="1" fontId="10" fillId="0" borderId="0" xfId="4" applyNumberFormat="1" applyFont="1" applyAlignment="1">
      <alignment horizontal="center" vertical="center"/>
    </xf>
    <xf numFmtId="1" fontId="9" fillId="2" borderId="10" xfId="4" applyNumberFormat="1" applyFont="1" applyFill="1" applyBorder="1" applyAlignment="1">
      <alignment horizontal="center" vertical="center"/>
    </xf>
    <xf numFmtId="1" fontId="9" fillId="2" borderId="11" xfId="4" applyNumberFormat="1" applyFont="1" applyFill="1" applyBorder="1" applyAlignment="1">
      <alignment horizontal="center" vertical="center"/>
    </xf>
    <xf numFmtId="1" fontId="11" fillId="2" borderId="12" xfId="4" applyNumberFormat="1" applyFont="1" applyFill="1" applyBorder="1" applyAlignment="1">
      <alignment horizontal="center" vertical="center"/>
    </xf>
    <xf numFmtId="1" fontId="9" fillId="2" borderId="9" xfId="4" applyNumberFormat="1" applyFont="1" applyFill="1" applyBorder="1" applyAlignment="1">
      <alignment horizontal="center" vertical="center"/>
    </xf>
    <xf numFmtId="2" fontId="9" fillId="2" borderId="11" xfId="4" applyNumberFormat="1" applyFont="1" applyFill="1" applyBorder="1" applyAlignment="1">
      <alignment horizontal="center" vertical="center"/>
    </xf>
    <xf numFmtId="1" fontId="11" fillId="2" borderId="30" xfId="4" applyNumberFormat="1" applyFont="1" applyFill="1" applyBorder="1" applyAlignment="1">
      <alignment horizontal="center" vertical="center"/>
    </xf>
    <xf numFmtId="1" fontId="9" fillId="2" borderId="11" xfId="4" applyNumberFormat="1" applyFont="1" applyFill="1" applyBorder="1" applyAlignment="1">
      <alignment vertical="center"/>
    </xf>
    <xf numFmtId="1" fontId="9" fillId="2" borderId="30" xfId="4" applyNumberFormat="1" applyFont="1" applyFill="1" applyBorder="1" applyAlignment="1">
      <alignment horizontal="center" vertical="center"/>
    </xf>
    <xf numFmtId="1" fontId="9" fillId="2" borderId="12" xfId="4" applyNumberFormat="1" applyFont="1" applyFill="1" applyBorder="1" applyAlignment="1">
      <alignment horizontal="center" vertical="center"/>
    </xf>
    <xf numFmtId="0" fontId="9" fillId="2" borderId="14" xfId="4" applyFont="1" applyFill="1" applyBorder="1" applyAlignment="1">
      <alignment vertical="center"/>
    </xf>
    <xf numFmtId="0" fontId="9" fillId="3" borderId="9" xfId="4" applyFont="1" applyFill="1" applyBorder="1" applyAlignment="1">
      <alignment horizontal="center" vertical="center"/>
    </xf>
    <xf numFmtId="1" fontId="10" fillId="3" borderId="10" xfId="4" applyNumberFormat="1" applyFont="1" applyFill="1" applyBorder="1" applyAlignment="1">
      <alignment horizontal="center" vertical="center"/>
    </xf>
    <xf numFmtId="1" fontId="10" fillId="3" borderId="12" xfId="4" applyNumberFormat="1" applyFont="1" applyFill="1" applyBorder="1" applyAlignment="1">
      <alignment horizontal="center" vertical="center"/>
    </xf>
    <xf numFmtId="1" fontId="10" fillId="3" borderId="9" xfId="4" applyNumberFormat="1" applyFont="1" applyFill="1" applyBorder="1" applyAlignment="1">
      <alignment horizontal="center" vertical="center"/>
    </xf>
    <xf numFmtId="1" fontId="10" fillId="3" borderId="11" xfId="4" applyNumberFormat="1" applyFont="1" applyFill="1" applyBorder="1" applyAlignment="1">
      <alignment horizontal="center" vertical="center"/>
    </xf>
    <xf numFmtId="2" fontId="10" fillId="3" borderId="11" xfId="4" applyNumberFormat="1" applyFont="1" applyFill="1" applyBorder="1" applyAlignment="1">
      <alignment horizontal="center" vertical="center"/>
    </xf>
    <xf numFmtId="1" fontId="10" fillId="3" borderId="30" xfId="4" applyNumberFormat="1" applyFont="1" applyFill="1" applyBorder="1" applyAlignment="1">
      <alignment horizontal="center" vertical="center"/>
    </xf>
    <xf numFmtId="1" fontId="10" fillId="3" borderId="14" xfId="4" applyNumberFormat="1" applyFont="1" applyFill="1" applyBorder="1" applyAlignment="1">
      <alignment horizontal="center" vertical="center"/>
    </xf>
    <xf numFmtId="1" fontId="10" fillId="3" borderId="29" xfId="4" applyNumberFormat="1" applyFont="1" applyFill="1" applyBorder="1" applyAlignment="1">
      <alignment horizontal="center" vertical="center"/>
    </xf>
    <xf numFmtId="1" fontId="10" fillId="3" borderId="46" xfId="4" applyNumberFormat="1" applyFont="1" applyFill="1" applyBorder="1" applyAlignment="1">
      <alignment horizontal="center" vertical="center"/>
    </xf>
    <xf numFmtId="1" fontId="10" fillId="3" borderId="26" xfId="4" applyNumberFormat="1" applyFont="1" applyFill="1" applyBorder="1" applyAlignment="1">
      <alignment horizontal="center" vertical="center"/>
    </xf>
    <xf numFmtId="1" fontId="10" fillId="3" borderId="27" xfId="4" applyNumberFormat="1" applyFont="1" applyFill="1" applyBorder="1" applyAlignment="1">
      <alignment horizontal="center" vertical="center"/>
    </xf>
    <xf numFmtId="2" fontId="10" fillId="3" borderId="27" xfId="4" applyNumberFormat="1" applyFont="1" applyFill="1" applyBorder="1" applyAlignment="1">
      <alignment horizontal="center" vertical="center"/>
    </xf>
    <xf numFmtId="1" fontId="10" fillId="3" borderId="28" xfId="4" applyNumberFormat="1" applyFont="1" applyFill="1" applyBorder="1" applyAlignment="1">
      <alignment horizontal="center" vertical="center"/>
    </xf>
    <xf numFmtId="1" fontId="10" fillId="3" borderId="25" xfId="4" applyNumberFormat="1" applyFont="1" applyFill="1" applyBorder="1" applyAlignment="1">
      <alignment horizontal="center" vertical="center"/>
    </xf>
    <xf numFmtId="1" fontId="10" fillId="3" borderId="51" xfId="4" applyNumberFormat="1" applyFont="1" applyFill="1" applyBorder="1" applyAlignment="1">
      <alignment horizontal="center" vertical="center"/>
    </xf>
    <xf numFmtId="1" fontId="10" fillId="3" borderId="53" xfId="4" applyNumberFormat="1" applyFont="1" applyFill="1" applyBorder="1" applyAlignment="1">
      <alignment horizontal="center" vertical="center"/>
    </xf>
    <xf numFmtId="1" fontId="10" fillId="3" borderId="54" xfId="4" applyNumberFormat="1" applyFont="1" applyFill="1" applyBorder="1" applyAlignment="1">
      <alignment horizontal="center" vertical="center"/>
    </xf>
    <xf numFmtId="1" fontId="10" fillId="3" borderId="52" xfId="4" applyNumberFormat="1" applyFont="1" applyFill="1" applyBorder="1" applyAlignment="1">
      <alignment horizontal="center" vertical="center"/>
    </xf>
    <xf numFmtId="2" fontId="10" fillId="3" borderId="52" xfId="4" applyNumberFormat="1" applyFont="1" applyFill="1" applyBorder="1" applyAlignment="1">
      <alignment horizontal="center" vertical="center"/>
    </xf>
    <xf numFmtId="1" fontId="10" fillId="3" borderId="55" xfId="4" applyNumberFormat="1" applyFont="1" applyFill="1" applyBorder="1" applyAlignment="1">
      <alignment horizontal="center" vertical="center"/>
    </xf>
    <xf numFmtId="1" fontId="14" fillId="3" borderId="55" xfId="4" applyNumberFormat="1" applyFont="1" applyFill="1" applyBorder="1" applyAlignment="1">
      <alignment horizontal="center" vertical="center"/>
    </xf>
    <xf numFmtId="49" fontId="9" fillId="2" borderId="36" xfId="4" applyNumberFormat="1" applyFont="1" applyFill="1" applyBorder="1" applyAlignment="1">
      <alignment horizontal="left" vertical="center"/>
    </xf>
    <xf numFmtId="49" fontId="9" fillId="2" borderId="24" xfId="4" applyNumberFormat="1" applyFont="1" applyFill="1" applyBorder="1" applyAlignment="1">
      <alignment horizontal="left" vertical="center"/>
    </xf>
    <xf numFmtId="1" fontId="11" fillId="2" borderId="43" xfId="4" applyNumberFormat="1" applyFont="1" applyFill="1" applyBorder="1" applyAlignment="1">
      <alignment horizontal="center" vertical="center"/>
    </xf>
    <xf numFmtId="1" fontId="9" fillId="2" borderId="22" xfId="4" applyNumberFormat="1" applyFont="1" applyFill="1" applyBorder="1" applyAlignment="1">
      <alignment horizontal="center" vertical="center"/>
    </xf>
    <xf numFmtId="1" fontId="11" fillId="2" borderId="23" xfId="4" applyNumberFormat="1" applyFont="1" applyFill="1" applyBorder="1" applyAlignment="1">
      <alignment horizontal="center" vertical="center"/>
    </xf>
    <xf numFmtId="0" fontId="9" fillId="2" borderId="9" xfId="4" applyFont="1" applyFill="1" applyBorder="1" applyAlignment="1">
      <alignment vertical="center"/>
    </xf>
    <xf numFmtId="0" fontId="9" fillId="2" borderId="10" xfId="4" applyFont="1" applyFill="1" applyBorder="1" applyAlignment="1">
      <alignment vertical="center"/>
    </xf>
    <xf numFmtId="1" fontId="11" fillId="3" borderId="20" xfId="4" applyNumberFormat="1" applyFont="1" applyFill="1" applyBorder="1" applyAlignment="1">
      <alignment horizontal="center" vertical="center"/>
    </xf>
    <xf numFmtId="1" fontId="9" fillId="3" borderId="19" xfId="4" applyNumberFormat="1" applyFont="1" applyFill="1" applyBorder="1" applyAlignment="1">
      <alignment horizontal="center" vertical="center"/>
    </xf>
    <xf numFmtId="1" fontId="10" fillId="3" borderId="15" xfId="4" applyNumberFormat="1" applyFont="1" applyFill="1" applyBorder="1" applyAlignment="1">
      <alignment horizontal="center" vertical="center"/>
    </xf>
    <xf numFmtId="1" fontId="10" fillId="3" borderId="19" xfId="4" applyNumberFormat="1" applyFont="1" applyFill="1" applyBorder="1" applyAlignment="1">
      <alignment horizontal="center" vertical="center"/>
    </xf>
    <xf numFmtId="1" fontId="14" fillId="3" borderId="20" xfId="4" applyNumberFormat="1" applyFont="1" applyFill="1" applyBorder="1" applyAlignment="1">
      <alignment horizontal="center" vertical="center"/>
    </xf>
    <xf numFmtId="1" fontId="9" fillId="5" borderId="27" xfId="4" applyNumberFormat="1" applyFont="1" applyFill="1" applyBorder="1" applyAlignment="1">
      <alignment horizontal="center" vertical="center"/>
    </xf>
    <xf numFmtId="1" fontId="11" fillId="5" borderId="46" xfId="4" applyNumberFormat="1" applyFont="1" applyFill="1" applyBorder="1" applyAlignment="1">
      <alignment horizontal="center" vertical="center"/>
    </xf>
    <xf numFmtId="1" fontId="9" fillId="5" borderId="26" xfId="4" applyNumberFormat="1" applyFont="1" applyFill="1" applyBorder="1" applyAlignment="1">
      <alignment horizontal="center" vertical="center"/>
    </xf>
    <xf numFmtId="1" fontId="11" fillId="5" borderId="28" xfId="4" applyNumberFormat="1" applyFont="1" applyFill="1" applyBorder="1" applyAlignment="1">
      <alignment horizontal="center" vertical="center"/>
    </xf>
    <xf numFmtId="1" fontId="10" fillId="0" borderId="6" xfId="4" applyNumberFormat="1" applyFont="1" applyBorder="1" applyAlignment="1">
      <alignment horizontal="center" vertical="center"/>
    </xf>
    <xf numFmtId="1" fontId="10" fillId="0" borderId="49" xfId="4" applyNumberFormat="1" applyFont="1" applyBorder="1" applyAlignment="1">
      <alignment horizontal="center" vertical="center"/>
    </xf>
    <xf numFmtId="1" fontId="10" fillId="0" borderId="3" xfId="4" applyNumberFormat="1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/>
    </xf>
    <xf numFmtId="0" fontId="4" fillId="0" borderId="0" xfId="4" applyFont="1" applyAlignment="1">
      <alignment vertical="center" wrapText="1"/>
    </xf>
    <xf numFmtId="0" fontId="18" fillId="0" borderId="0" xfId="4" applyFont="1" applyAlignment="1">
      <alignment vertical="center"/>
    </xf>
    <xf numFmtId="0" fontId="18" fillId="0" borderId="0" xfId="4" applyFont="1" applyAlignment="1">
      <alignment horizontal="right"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24" fillId="0" borderId="0" xfId="4" applyFont="1" applyAlignment="1">
      <alignment vertical="center"/>
    </xf>
    <xf numFmtId="0" fontId="5" fillId="0" borderId="50" xfId="4" applyFont="1" applyBorder="1" applyAlignment="1">
      <alignment vertical="center"/>
    </xf>
    <xf numFmtId="1" fontId="25" fillId="5" borderId="0" xfId="4" applyNumberFormat="1" applyFont="1" applyFill="1" applyAlignment="1">
      <alignment horizontal="center"/>
    </xf>
    <xf numFmtId="9" fontId="25" fillId="5" borderId="0" xfId="1" applyFont="1" applyFill="1" applyBorder="1" applyProtection="1"/>
    <xf numFmtId="0" fontId="26" fillId="0" borderId="0" xfId="4" applyFont="1"/>
    <xf numFmtId="0" fontId="2" fillId="5" borderId="0" xfId="4" applyFill="1"/>
    <xf numFmtId="0" fontId="4" fillId="0" borderId="0" xfId="5" applyFont="1" applyAlignment="1">
      <alignment horizontal="center" vertical="center"/>
    </xf>
    <xf numFmtId="49" fontId="5" fillId="0" borderId="0" xfId="5" applyNumberFormat="1" applyFont="1" applyAlignment="1">
      <alignment horizontal="center" vertical="center"/>
    </xf>
    <xf numFmtId="0" fontId="5" fillId="0" borderId="0" xfId="5" applyFont="1" applyAlignment="1">
      <alignment vertical="center" wrapText="1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3" fillId="0" borderId="0" xfId="5" applyAlignment="1">
      <alignment vertical="center"/>
    </xf>
    <xf numFmtId="0" fontId="9" fillId="0" borderId="36" xfId="5" applyFont="1" applyBorder="1" applyAlignment="1">
      <alignment horizontal="center" vertical="center"/>
    </xf>
    <xf numFmtId="0" fontId="9" fillId="0" borderId="0" xfId="5" applyFont="1" applyAlignment="1">
      <alignment vertical="center"/>
    </xf>
    <xf numFmtId="0" fontId="9" fillId="0" borderId="26" xfId="5" applyFont="1" applyBorder="1" applyAlignment="1">
      <alignment horizontal="center" vertical="center"/>
    </xf>
    <xf numFmtId="0" fontId="9" fillId="2" borderId="36" xfId="5" applyFont="1" applyFill="1" applyBorder="1" applyAlignment="1">
      <alignment horizontal="center" vertical="center"/>
    </xf>
    <xf numFmtId="49" fontId="9" fillId="2" borderId="22" xfId="5" applyNumberFormat="1" applyFont="1" applyFill="1" applyBorder="1" applyAlignment="1">
      <alignment horizontal="center" vertical="center"/>
    </xf>
    <xf numFmtId="0" fontId="9" fillId="2" borderId="23" xfId="5" applyFont="1" applyFill="1" applyBorder="1" applyAlignment="1">
      <alignment horizontal="center" vertical="center" wrapText="1"/>
    </xf>
    <xf numFmtId="0" fontId="4" fillId="0" borderId="36" xfId="5" applyFont="1" applyBorder="1" applyAlignment="1">
      <alignment horizontal="center" vertical="center"/>
    </xf>
    <xf numFmtId="0" fontId="4" fillId="0" borderId="23" xfId="5" applyFont="1" applyBorder="1" applyAlignment="1">
      <alignment vertical="center"/>
    </xf>
    <xf numFmtId="0" fontId="27" fillId="0" borderId="36" xfId="5" applyFont="1" applyBorder="1" applyAlignment="1">
      <alignment horizontal="center" vertical="center"/>
    </xf>
    <xf numFmtId="0" fontId="9" fillId="2" borderId="9" xfId="5" applyFont="1" applyFill="1" applyBorder="1" applyAlignment="1">
      <alignment horizontal="center" vertical="center"/>
    </xf>
    <xf numFmtId="0" fontId="11" fillId="2" borderId="30" xfId="5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0" fontId="9" fillId="2" borderId="11" xfId="5" applyFont="1" applyFill="1" applyBorder="1" applyAlignment="1">
      <alignment horizontal="center" vertical="center"/>
    </xf>
    <xf numFmtId="0" fontId="9" fillId="2" borderId="9" xfId="5" applyFont="1" applyFill="1" applyBorder="1" applyAlignment="1" applyProtection="1">
      <alignment horizontal="center" vertical="center"/>
      <protection locked="0"/>
    </xf>
    <xf numFmtId="0" fontId="11" fillId="2" borderId="12" xfId="5" applyFont="1" applyFill="1" applyBorder="1" applyAlignment="1">
      <alignment horizontal="center" vertical="center"/>
    </xf>
    <xf numFmtId="0" fontId="19" fillId="2" borderId="9" xfId="5" applyFont="1" applyFill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28" fillId="0" borderId="11" xfId="5" applyFont="1" applyBorder="1" applyAlignment="1">
      <alignment horizontal="center" vertical="center"/>
    </xf>
    <xf numFmtId="0" fontId="29" fillId="0" borderId="30" xfId="5" applyFont="1" applyBorder="1" applyAlignment="1" applyProtection="1">
      <alignment vertical="center"/>
      <protection locked="0"/>
    </xf>
    <xf numFmtId="0" fontId="29" fillId="0" borderId="9" xfId="5" applyFont="1" applyBorder="1" applyAlignment="1">
      <alignment horizontal="center" vertical="center"/>
    </xf>
    <xf numFmtId="0" fontId="29" fillId="0" borderId="30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4" fillId="0" borderId="30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4" fillId="0" borderId="12" xfId="5" applyFont="1" applyBorder="1" applyAlignment="1">
      <alignment horizontal="center" vertical="center"/>
    </xf>
    <xf numFmtId="0" fontId="13" fillId="0" borderId="9" xfId="5" applyFont="1" applyBorder="1" applyAlignment="1">
      <alignment horizontal="center" vertical="center"/>
    </xf>
    <xf numFmtId="0" fontId="13" fillId="0" borderId="9" xfId="5" applyFont="1" applyBorder="1" applyAlignment="1" applyProtection="1">
      <alignment horizontal="center" vertical="center"/>
      <protection locked="0"/>
    </xf>
    <xf numFmtId="0" fontId="30" fillId="0" borderId="30" xfId="0" applyFont="1" applyBorder="1"/>
    <xf numFmtId="0" fontId="28" fillId="0" borderId="27" xfId="5" applyFont="1" applyBorder="1" applyAlignment="1">
      <alignment horizontal="center" vertical="center"/>
    </xf>
    <xf numFmtId="0" fontId="30" fillId="0" borderId="28" xfId="0" applyFont="1" applyBorder="1"/>
    <xf numFmtId="0" fontId="29" fillId="0" borderId="26" xfId="5" applyFont="1" applyBorder="1" applyAlignment="1">
      <alignment horizontal="center" vertical="center"/>
    </xf>
    <xf numFmtId="0" fontId="29" fillId="0" borderId="28" xfId="5" applyFont="1" applyBorder="1" applyAlignment="1">
      <alignment horizontal="center" vertical="center"/>
    </xf>
    <xf numFmtId="0" fontId="10" fillId="0" borderId="29" xfId="5" applyFont="1" applyBorder="1" applyAlignment="1">
      <alignment horizontal="center" vertical="center"/>
    </xf>
    <xf numFmtId="0" fontId="10" fillId="0" borderId="27" xfId="5" applyFont="1" applyBorder="1" applyAlignment="1">
      <alignment horizontal="center" vertical="center"/>
    </xf>
    <xf numFmtId="0" fontId="14" fillId="0" borderId="28" xfId="5" applyFont="1" applyBorder="1" applyAlignment="1">
      <alignment horizontal="center" vertical="center"/>
    </xf>
    <xf numFmtId="0" fontId="10" fillId="0" borderId="26" xfId="5" applyFont="1" applyBorder="1" applyAlignment="1">
      <alignment horizontal="center" vertical="center"/>
    </xf>
    <xf numFmtId="0" fontId="14" fillId="0" borderId="46" xfId="5" applyFont="1" applyBorder="1" applyAlignment="1">
      <alignment horizontal="center" vertical="center"/>
    </xf>
    <xf numFmtId="0" fontId="13" fillId="0" borderId="26" xfId="5" applyFont="1" applyBorder="1" applyAlignment="1" applyProtection="1">
      <alignment horizontal="center" vertical="center"/>
      <protection locked="0"/>
    </xf>
    <xf numFmtId="0" fontId="27" fillId="0" borderId="0" xfId="5" applyFont="1" applyAlignment="1">
      <alignment horizontal="right" vertical="center" wrapText="1"/>
    </xf>
    <xf numFmtId="1" fontId="9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1" fontId="4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right" vertical="center" wrapText="1"/>
    </xf>
    <xf numFmtId="0" fontId="19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19" fillId="0" borderId="0" xfId="5" applyFont="1" applyAlignment="1">
      <alignment horizontal="right" vertical="center"/>
    </xf>
    <xf numFmtId="0" fontId="1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10" fillId="0" borderId="0" xfId="5" applyFont="1" applyAlignment="1">
      <alignment vertical="center"/>
    </xf>
    <xf numFmtId="0" fontId="11" fillId="0" borderId="0" xfId="5" applyFont="1" applyAlignment="1">
      <alignment horizontal="right" vertical="center"/>
    </xf>
    <xf numFmtId="49" fontId="13" fillId="0" borderId="0" xfId="5" applyNumberFormat="1" applyFont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0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33" fillId="6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9" fontId="23" fillId="0" borderId="0" xfId="1" applyFont="1" applyBorder="1" applyAlignment="1" applyProtection="1">
      <alignment vertical="center"/>
    </xf>
    <xf numFmtId="0" fontId="9" fillId="0" borderId="13" xfId="4" applyFont="1" applyBorder="1" applyAlignment="1">
      <alignment horizontal="center" vertical="center"/>
    </xf>
    <xf numFmtId="1" fontId="9" fillId="5" borderId="60" xfId="4" applyNumberFormat="1" applyFont="1" applyFill="1" applyBorder="1" applyAlignment="1">
      <alignment horizontal="center" vertical="center"/>
    </xf>
    <xf numFmtId="49" fontId="13" fillId="6" borderId="8" xfId="0" applyNumberFormat="1" applyFont="1" applyFill="1" applyBorder="1" applyAlignment="1">
      <alignment horizontal="center" vertical="center"/>
    </xf>
    <xf numFmtId="1" fontId="10" fillId="0" borderId="3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0" borderId="61" xfId="0" applyNumberFormat="1" applyFont="1" applyBorder="1" applyAlignment="1">
      <alignment horizontal="center" vertical="center"/>
    </xf>
    <xf numFmtId="1" fontId="10" fillId="0" borderId="62" xfId="0" applyNumberFormat="1" applyFont="1" applyBorder="1" applyAlignment="1">
      <alignment horizontal="center" vertical="center"/>
    </xf>
    <xf numFmtId="49" fontId="13" fillId="0" borderId="42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right" vertical="center"/>
    </xf>
    <xf numFmtId="1" fontId="11" fillId="5" borderId="12" xfId="0" applyNumberFormat="1" applyFont="1" applyFill="1" applyBorder="1" applyAlignment="1">
      <alignment horizontal="center" vertical="center"/>
    </xf>
    <xf numFmtId="1" fontId="14" fillId="0" borderId="14" xfId="0" applyNumberFormat="1" applyFont="1" applyBorder="1" applyAlignment="1">
      <alignment vertical="center"/>
    </xf>
    <xf numFmtId="1" fontId="14" fillId="7" borderId="13" xfId="0" applyNumberFormat="1" applyFont="1" applyFill="1" applyBorder="1" applyAlignment="1">
      <alignment vertical="center"/>
    </xf>
    <xf numFmtId="0" fontId="11" fillId="8" borderId="13" xfId="0" applyFont="1" applyFill="1" applyBorder="1" applyAlignment="1">
      <alignment horizontal="right" vertical="center"/>
    </xf>
    <xf numFmtId="0" fontId="11" fillId="8" borderId="14" xfId="0" applyFont="1" applyFill="1" applyBorder="1" applyAlignment="1">
      <alignment horizontal="right" vertical="center"/>
    </xf>
    <xf numFmtId="1" fontId="10" fillId="4" borderId="57" xfId="0" applyNumberFormat="1" applyFont="1" applyFill="1" applyBorder="1" applyAlignment="1">
      <alignment horizontal="center" vertical="center"/>
    </xf>
    <xf numFmtId="1" fontId="10" fillId="7" borderId="13" xfId="0" applyNumberFormat="1" applyFont="1" applyFill="1" applyBorder="1" applyAlignment="1">
      <alignment horizontal="right" vertical="center"/>
    </xf>
    <xf numFmtId="1" fontId="10" fillId="0" borderId="14" xfId="4" applyNumberFormat="1" applyFont="1" applyBorder="1" applyAlignment="1">
      <alignment horizontal="right" vertical="center"/>
    </xf>
    <xf numFmtId="1" fontId="10" fillId="0" borderId="14" xfId="4" applyNumberFormat="1" applyFont="1" applyBorder="1" applyAlignment="1">
      <alignment horizontal="center" vertical="center"/>
    </xf>
    <xf numFmtId="1" fontId="10" fillId="0" borderId="25" xfId="4" applyNumberFormat="1" applyFont="1" applyBorder="1" applyAlignment="1">
      <alignment horizontal="center" vertical="center"/>
    </xf>
    <xf numFmtId="1" fontId="10" fillId="7" borderId="13" xfId="4" applyNumberFormat="1" applyFont="1" applyFill="1" applyBorder="1" applyAlignment="1">
      <alignment horizontal="right" vertical="center"/>
    </xf>
    <xf numFmtId="49" fontId="9" fillId="2" borderId="64" xfId="4" applyNumberFormat="1" applyFont="1" applyFill="1" applyBorder="1" applyAlignment="1">
      <alignment horizontal="left" vertical="center"/>
    </xf>
    <xf numFmtId="0" fontId="10" fillId="3" borderId="65" xfId="4" applyFont="1" applyFill="1" applyBorder="1" applyAlignment="1">
      <alignment vertical="center"/>
    </xf>
    <xf numFmtId="0" fontId="10" fillId="0" borderId="63" xfId="4" applyFont="1" applyBorder="1" applyAlignment="1">
      <alignment vertical="center"/>
    </xf>
    <xf numFmtId="0" fontId="10" fillId="3" borderId="63" xfId="4" applyFont="1" applyFill="1" applyBorder="1" applyAlignment="1">
      <alignment vertical="center"/>
    </xf>
    <xf numFmtId="0" fontId="10" fillId="3" borderId="60" xfId="4" applyFont="1" applyFill="1" applyBorder="1" applyAlignment="1">
      <alignment vertical="center"/>
    </xf>
    <xf numFmtId="0" fontId="10" fillId="3" borderId="66" xfId="4" applyFont="1" applyFill="1" applyBorder="1" applyAlignment="1">
      <alignment vertical="center"/>
    </xf>
    <xf numFmtId="49" fontId="9" fillId="2" borderId="43" xfId="4" applyNumberFormat="1" applyFont="1" applyFill="1" applyBorder="1" applyAlignment="1">
      <alignment horizontal="left" vertical="center"/>
    </xf>
    <xf numFmtId="0" fontId="9" fillId="2" borderId="12" xfId="4" applyFont="1" applyFill="1" applyBorder="1" applyAlignment="1">
      <alignment vertical="center"/>
    </xf>
    <xf numFmtId="0" fontId="10" fillId="3" borderId="58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9" fillId="0" borderId="16" xfId="4" applyFont="1" applyBorder="1" applyAlignment="1">
      <alignment vertical="center"/>
    </xf>
    <xf numFmtId="1" fontId="9" fillId="3" borderId="18" xfId="4" applyNumberFormat="1" applyFont="1" applyFill="1" applyBorder="1" applyAlignment="1">
      <alignment horizontal="center" vertical="center"/>
    </xf>
    <xf numFmtId="1" fontId="9" fillId="2" borderId="63" xfId="0" applyNumberFormat="1" applyFont="1" applyFill="1" applyBorder="1" applyAlignment="1">
      <alignment horizontal="center" vertical="center"/>
    </xf>
    <xf numFmtId="0" fontId="9" fillId="0" borderId="71" xfId="4" applyFont="1" applyBorder="1" applyAlignment="1">
      <alignment horizontal="center" vertical="center"/>
    </xf>
    <xf numFmtId="0" fontId="9" fillId="0" borderId="63" xfId="4" applyFont="1" applyBorder="1" applyAlignment="1">
      <alignment horizontal="center" vertical="center"/>
    </xf>
    <xf numFmtId="0" fontId="9" fillId="0" borderId="64" xfId="4" applyFont="1" applyBorder="1" applyAlignment="1">
      <alignment horizontal="center" vertical="center"/>
    </xf>
    <xf numFmtId="1" fontId="9" fillId="2" borderId="57" xfId="4" applyNumberFormat="1" applyFont="1" applyFill="1" applyBorder="1" applyAlignment="1">
      <alignment horizontal="center" vertical="center"/>
    </xf>
    <xf numFmtId="1" fontId="10" fillId="3" borderId="65" xfId="4" applyNumberFormat="1" applyFont="1" applyFill="1" applyBorder="1" applyAlignment="1">
      <alignment horizontal="center" vertical="center"/>
    </xf>
    <xf numFmtId="1" fontId="10" fillId="0" borderId="63" xfId="4" applyNumberFormat="1" applyFont="1" applyBorder="1" applyAlignment="1">
      <alignment horizontal="center" vertical="center"/>
    </xf>
    <xf numFmtId="1" fontId="9" fillId="2" borderId="63" xfId="4" applyNumberFormat="1" applyFont="1" applyFill="1" applyBorder="1" applyAlignment="1">
      <alignment horizontal="center" vertical="center"/>
    </xf>
    <xf numFmtId="1" fontId="10" fillId="3" borderId="63" xfId="4" applyNumberFormat="1" applyFont="1" applyFill="1" applyBorder="1" applyAlignment="1">
      <alignment horizontal="center" vertical="center"/>
    </xf>
    <xf numFmtId="1" fontId="10" fillId="3" borderId="60" xfId="4" applyNumberFormat="1" applyFont="1" applyFill="1" applyBorder="1" applyAlignment="1">
      <alignment horizontal="center" vertical="center"/>
    </xf>
    <xf numFmtId="1" fontId="10" fillId="3" borderId="66" xfId="4" applyNumberFormat="1" applyFont="1" applyFill="1" applyBorder="1" applyAlignment="1">
      <alignment horizontal="center" vertical="center"/>
    </xf>
    <xf numFmtId="1" fontId="9" fillId="4" borderId="71" xfId="4" applyNumberFormat="1" applyFont="1" applyFill="1" applyBorder="1" applyAlignment="1">
      <alignment horizontal="center" vertical="center"/>
    </xf>
    <xf numFmtId="1" fontId="11" fillId="3" borderId="64" xfId="4" applyNumberFormat="1" applyFont="1" applyFill="1" applyBorder="1" applyAlignment="1">
      <alignment horizontal="center" vertical="center"/>
    </xf>
    <xf numFmtId="1" fontId="10" fillId="3" borderId="65" xfId="0" applyNumberFormat="1" applyFont="1" applyFill="1" applyBorder="1" applyAlignment="1">
      <alignment horizontal="center" vertical="center"/>
    </xf>
    <xf numFmtId="1" fontId="10" fillId="3" borderId="64" xfId="0" applyNumberFormat="1" applyFont="1" applyFill="1" applyBorder="1" applyAlignment="1">
      <alignment horizontal="center" vertical="center"/>
    </xf>
    <xf numFmtId="1" fontId="10" fillId="0" borderId="65" xfId="4" applyNumberFormat="1" applyFont="1" applyBorder="1" applyAlignment="1">
      <alignment horizontal="center" vertical="center"/>
    </xf>
    <xf numFmtId="1" fontId="10" fillId="0" borderId="60" xfId="4" applyNumberFormat="1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9" fillId="0" borderId="17" xfId="4" applyFont="1" applyBorder="1" applyAlignment="1">
      <alignment vertical="center"/>
    </xf>
    <xf numFmtId="1" fontId="9" fillId="2" borderId="1" xfId="4" applyNumberFormat="1" applyFont="1" applyFill="1" applyBorder="1" applyAlignment="1">
      <alignment horizontal="center" vertical="center"/>
    </xf>
    <xf numFmtId="1" fontId="22" fillId="3" borderId="8" xfId="4" applyNumberFormat="1" applyFont="1" applyFill="1" applyBorder="1" applyAlignment="1">
      <alignment horizontal="center" vertical="center"/>
    </xf>
    <xf numFmtId="1" fontId="22" fillId="0" borderId="14" xfId="4" applyNumberFormat="1" applyFont="1" applyBorder="1" applyAlignment="1">
      <alignment horizontal="center" vertical="center"/>
    </xf>
    <xf numFmtId="1" fontId="9" fillId="2" borderId="14" xfId="4" applyNumberFormat="1" applyFont="1" applyFill="1" applyBorder="1" applyAlignment="1">
      <alignment horizontal="center" vertical="center"/>
    </xf>
    <xf numFmtId="1" fontId="22" fillId="3" borderId="14" xfId="4" applyNumberFormat="1" applyFont="1" applyFill="1" applyBorder="1" applyAlignment="1">
      <alignment horizontal="center" vertical="center"/>
    </xf>
    <xf numFmtId="1" fontId="22" fillId="3" borderId="25" xfId="4" applyNumberFormat="1" applyFont="1" applyFill="1" applyBorder="1" applyAlignment="1">
      <alignment horizontal="center" vertical="center"/>
    </xf>
    <xf numFmtId="1" fontId="22" fillId="3" borderId="40" xfId="4" applyNumberFormat="1" applyFont="1" applyFill="1" applyBorder="1" applyAlignment="1">
      <alignment horizontal="center" vertical="center"/>
    </xf>
    <xf numFmtId="1" fontId="11" fillId="2" borderId="13" xfId="4" applyNumberFormat="1" applyFont="1" applyFill="1" applyBorder="1" applyAlignment="1">
      <alignment horizontal="center" vertical="center"/>
    </xf>
    <xf numFmtId="1" fontId="11" fillId="2" borderId="14" xfId="4" applyNumberFormat="1" applyFont="1" applyFill="1" applyBorder="1" applyAlignment="1">
      <alignment horizontal="center" vertical="center"/>
    </xf>
    <xf numFmtId="1" fontId="11" fillId="3" borderId="17" xfId="4" applyNumberFormat="1" applyFont="1" applyFill="1" applyBorder="1" applyAlignment="1">
      <alignment horizontal="center" vertical="center"/>
    </xf>
    <xf numFmtId="1" fontId="11" fillId="5" borderId="25" xfId="4" applyNumberFormat="1" applyFont="1" applyFill="1" applyBorder="1" applyAlignment="1">
      <alignment horizontal="center" vertical="center"/>
    </xf>
    <xf numFmtId="1" fontId="10" fillId="0" borderId="8" xfId="4" applyNumberFormat="1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1" fontId="10" fillId="4" borderId="67" xfId="0" applyNumberFormat="1" applyFont="1" applyFill="1" applyBorder="1" applyAlignment="1">
      <alignment horizontal="center" vertical="center"/>
    </xf>
    <xf numFmtId="1" fontId="11" fillId="2" borderId="1" xfId="4" applyNumberFormat="1" applyFont="1" applyFill="1" applyBorder="1" applyAlignment="1">
      <alignment horizontal="center" vertical="center"/>
    </xf>
    <xf numFmtId="1" fontId="10" fillId="3" borderId="8" xfId="4" applyNumberFormat="1" applyFont="1" applyFill="1" applyBorder="1" applyAlignment="1">
      <alignment horizontal="center" vertical="center"/>
    </xf>
    <xf numFmtId="1" fontId="10" fillId="3" borderId="40" xfId="4" applyNumberFormat="1" applyFont="1" applyFill="1" applyBorder="1" applyAlignment="1">
      <alignment horizontal="center" vertical="center"/>
    </xf>
    <xf numFmtId="1" fontId="9" fillId="3" borderId="17" xfId="4" applyNumberFormat="1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1" fontId="14" fillId="3" borderId="12" xfId="0" applyNumberFormat="1" applyFont="1" applyFill="1" applyBorder="1" applyAlignment="1">
      <alignment horizontal="center" vertical="center"/>
    </xf>
    <xf numFmtId="1" fontId="10" fillId="4" borderId="73" xfId="0" applyNumberFormat="1" applyFont="1" applyFill="1" applyBorder="1" applyAlignment="1">
      <alignment horizontal="center" vertical="center"/>
    </xf>
    <xf numFmtId="1" fontId="10" fillId="4" borderId="38" xfId="0" applyNumberFormat="1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1" fontId="10" fillId="4" borderId="75" xfId="0" applyNumberFormat="1" applyFont="1" applyFill="1" applyBorder="1" applyAlignment="1">
      <alignment horizontal="center" vertical="center"/>
    </xf>
    <xf numFmtId="1" fontId="10" fillId="4" borderId="37" xfId="0" applyNumberFormat="1" applyFont="1" applyFill="1" applyBorder="1" applyAlignment="1">
      <alignment horizontal="center" vertical="center"/>
    </xf>
    <xf numFmtId="1" fontId="10" fillId="4" borderId="61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1" fontId="11" fillId="3" borderId="60" xfId="4" applyNumberFormat="1" applyFont="1" applyFill="1" applyBorder="1" applyAlignment="1">
      <alignment horizontal="center" vertical="center"/>
    </xf>
    <xf numFmtId="1" fontId="11" fillId="3" borderId="25" xfId="4" applyNumberFormat="1" applyFont="1" applyFill="1" applyBorder="1" applyAlignment="1">
      <alignment horizontal="center" vertical="center"/>
    </xf>
    <xf numFmtId="1" fontId="9" fillId="3" borderId="25" xfId="4" applyNumberFormat="1" applyFont="1" applyFill="1" applyBorder="1" applyAlignment="1">
      <alignment horizontal="center" vertical="center"/>
    </xf>
    <xf numFmtId="1" fontId="9" fillId="3" borderId="29" xfId="4" applyNumberFormat="1" applyFont="1" applyFill="1" applyBorder="1" applyAlignment="1">
      <alignment horizontal="center" vertical="center"/>
    </xf>
    <xf numFmtId="1" fontId="9" fillId="3" borderId="27" xfId="4" applyNumberFormat="1" applyFont="1" applyFill="1" applyBorder="1" applyAlignment="1">
      <alignment horizontal="center" vertical="center"/>
    </xf>
    <xf numFmtId="1" fontId="11" fillId="3" borderId="46" xfId="4" applyNumberFormat="1" applyFont="1" applyFill="1" applyBorder="1" applyAlignment="1">
      <alignment horizontal="center" vertical="center"/>
    </xf>
    <xf numFmtId="1" fontId="14" fillId="3" borderId="46" xfId="0" applyNumberFormat="1" applyFont="1" applyFill="1" applyBorder="1" applyAlignment="1">
      <alignment horizontal="center" vertical="center"/>
    </xf>
    <xf numFmtId="1" fontId="9" fillId="3" borderId="26" xfId="4" applyNumberFormat="1" applyFont="1" applyFill="1" applyBorder="1" applyAlignment="1">
      <alignment horizontal="center" vertical="center"/>
    </xf>
    <xf numFmtId="0" fontId="9" fillId="0" borderId="76" xfId="4" applyFont="1" applyBorder="1" applyAlignment="1">
      <alignment vertical="center"/>
    </xf>
    <xf numFmtId="0" fontId="9" fillId="0" borderId="77" xfId="4" applyFont="1" applyBorder="1" applyAlignment="1">
      <alignment vertical="center"/>
    </xf>
    <xf numFmtId="1" fontId="10" fillId="3" borderId="46" xfId="0" applyNumberFormat="1" applyFont="1" applyFill="1" applyBorder="1" applyAlignment="1">
      <alignment horizontal="center" vertical="center"/>
    </xf>
    <xf numFmtId="1" fontId="9" fillId="3" borderId="28" xfId="4" applyNumberFormat="1" applyFont="1" applyFill="1" applyBorder="1" applyAlignment="1">
      <alignment horizontal="center" vertical="center"/>
    </xf>
    <xf numFmtId="1" fontId="10" fillId="3" borderId="78" xfId="4" applyNumberFormat="1" applyFont="1" applyFill="1" applyBorder="1" applyAlignment="1">
      <alignment horizontal="center" vertical="center"/>
    </xf>
    <xf numFmtId="0" fontId="11" fillId="8" borderId="76" xfId="4" applyFont="1" applyFill="1" applyBorder="1" applyAlignment="1">
      <alignment horizontal="right" vertical="center"/>
    </xf>
    <xf numFmtId="0" fontId="11" fillId="8" borderId="79" xfId="4" applyFont="1" applyFill="1" applyBorder="1" applyAlignment="1">
      <alignment horizontal="right" vertical="center"/>
    </xf>
    <xf numFmtId="0" fontId="11" fillId="8" borderId="70" xfId="4" applyFont="1" applyFill="1" applyBorder="1" applyAlignment="1">
      <alignment horizontal="right" vertical="center"/>
    </xf>
    <xf numFmtId="0" fontId="11" fillId="0" borderId="30" xfId="4" applyFont="1" applyBorder="1" applyAlignment="1">
      <alignment horizontal="right" vertical="center"/>
    </xf>
    <xf numFmtId="0" fontId="11" fillId="0" borderId="28" xfId="4" applyFont="1" applyBorder="1" applyAlignment="1">
      <alignment horizontal="right" vertical="center"/>
    </xf>
    <xf numFmtId="1" fontId="14" fillId="0" borderId="14" xfId="0" applyNumberFormat="1" applyFont="1" applyBorder="1" applyAlignment="1">
      <alignment horizontal="center" vertical="center"/>
    </xf>
    <xf numFmtId="1" fontId="22" fillId="0" borderId="17" xfId="0" applyNumberFormat="1" applyFont="1" applyBorder="1" applyAlignment="1">
      <alignment horizontal="center" vertical="center"/>
    </xf>
    <xf numFmtId="1" fontId="9" fillId="3" borderId="17" xfId="0" applyNumberFormat="1" applyFont="1" applyFill="1" applyBorder="1" applyAlignment="1">
      <alignment horizontal="center" vertical="center"/>
    </xf>
    <xf numFmtId="1" fontId="9" fillId="5" borderId="25" xfId="0" applyNumberFormat="1" applyFont="1" applyFill="1" applyBorder="1" applyAlignment="1">
      <alignment horizontal="center" vertical="center"/>
    </xf>
    <xf numFmtId="0" fontId="11" fillId="0" borderId="39" xfId="4" applyFont="1" applyBorder="1" applyAlignment="1">
      <alignment horizontal="center" vertical="center"/>
    </xf>
    <xf numFmtId="0" fontId="11" fillId="0" borderId="59" xfId="4" applyFont="1" applyBorder="1" applyAlignment="1">
      <alignment horizontal="center" vertical="center"/>
    </xf>
    <xf numFmtId="1" fontId="12" fillId="2" borderId="67" xfId="0" applyNumberFormat="1" applyFont="1" applyFill="1" applyBorder="1" applyAlignment="1">
      <alignment horizontal="center" vertical="center"/>
    </xf>
    <xf numFmtId="1" fontId="22" fillId="3" borderId="39" xfId="0" applyNumberFormat="1" applyFont="1" applyFill="1" applyBorder="1" applyAlignment="1">
      <alignment horizontal="center" vertical="center"/>
    </xf>
    <xf numFmtId="1" fontId="14" fillId="3" borderId="59" xfId="0" applyNumberFormat="1" applyFont="1" applyFill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1" fontId="11" fillId="2" borderId="69" xfId="0" applyNumberFormat="1" applyFont="1" applyFill="1" applyBorder="1" applyAlignment="1">
      <alignment horizontal="center" vertical="center"/>
    </xf>
    <xf numFmtId="1" fontId="11" fillId="2" borderId="59" xfId="0" applyNumberFormat="1" applyFont="1" applyFill="1" applyBorder="1" applyAlignment="1">
      <alignment horizontal="center" vertical="center"/>
    </xf>
    <xf numFmtId="1" fontId="11" fillId="3" borderId="16" xfId="0" applyNumberFormat="1" applyFont="1" applyFill="1" applyBorder="1" applyAlignment="1">
      <alignment horizontal="center" vertical="center"/>
    </xf>
    <xf numFmtId="1" fontId="10" fillId="3" borderId="39" xfId="0" applyNumberFormat="1" applyFont="1" applyFill="1" applyBorder="1" applyAlignment="1">
      <alignment horizontal="center" vertical="center"/>
    </xf>
    <xf numFmtId="1" fontId="10" fillId="3" borderId="16" xfId="0" applyNumberFormat="1" applyFont="1" applyFill="1" applyBorder="1" applyAlignment="1">
      <alignment horizontal="center" vertical="center"/>
    </xf>
    <xf numFmtId="1" fontId="11" fillId="5" borderId="68" xfId="0" applyNumberFormat="1" applyFont="1" applyFill="1" applyBorder="1" applyAlignment="1">
      <alignment horizontal="center" vertical="center"/>
    </xf>
    <xf numFmtId="1" fontId="10" fillId="0" borderId="39" xfId="0" applyNumberFormat="1" applyFont="1" applyBorder="1" applyAlignment="1">
      <alignment horizontal="center" vertical="center"/>
    </xf>
    <xf numFmtId="1" fontId="10" fillId="0" borderId="59" xfId="0" applyNumberFormat="1" applyFont="1" applyBorder="1" applyAlignment="1">
      <alignment horizontal="center" vertical="center"/>
    </xf>
    <xf numFmtId="1" fontId="10" fillId="0" borderId="68" xfId="0" applyNumberFormat="1" applyFont="1" applyBorder="1" applyAlignment="1">
      <alignment horizontal="center" vertical="center"/>
    </xf>
    <xf numFmtId="1" fontId="9" fillId="5" borderId="29" xfId="0" applyNumberFormat="1" applyFont="1" applyFill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1" fontId="11" fillId="3" borderId="17" xfId="0" applyNumberFormat="1" applyFont="1" applyFill="1" applyBorder="1" applyAlignment="1">
      <alignment horizontal="center" vertical="center"/>
    </xf>
    <xf numFmtId="1" fontId="11" fillId="5" borderId="25" xfId="0" applyNumberFormat="1" applyFont="1" applyFill="1" applyBorder="1" applyAlignment="1">
      <alignment horizontal="center" vertical="center"/>
    </xf>
    <xf numFmtId="0" fontId="11" fillId="0" borderId="49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1" fontId="12" fillId="2" borderId="47" xfId="0" applyNumberFormat="1" applyFont="1" applyFill="1" applyBorder="1" applyAlignment="1">
      <alignment horizontal="center" vertical="center"/>
    </xf>
    <xf numFmtId="1" fontId="22" fillId="3" borderId="49" xfId="0" applyNumberFormat="1" applyFont="1" applyFill="1" applyBorder="1" applyAlignment="1">
      <alignment horizontal="center" vertical="center"/>
    </xf>
    <xf numFmtId="1" fontId="22" fillId="0" borderId="20" xfId="0" applyNumberFormat="1" applyFont="1" applyBorder="1" applyAlignment="1">
      <alignment horizontal="center" vertical="center"/>
    </xf>
    <xf numFmtId="0" fontId="10" fillId="9" borderId="49" xfId="4" applyFont="1" applyFill="1" applyBorder="1" applyAlignment="1">
      <alignment horizontal="left" vertical="center"/>
    </xf>
    <xf numFmtId="0" fontId="10" fillId="6" borderId="49" xfId="4" applyFont="1" applyFill="1" applyBorder="1" applyAlignment="1">
      <alignment horizontal="left" vertical="center"/>
    </xf>
    <xf numFmtId="0" fontId="13" fillId="9" borderId="6" xfId="0" applyFont="1" applyFill="1" applyBorder="1" applyAlignment="1">
      <alignment horizontal="left" vertical="center"/>
    </xf>
    <xf numFmtId="0" fontId="13" fillId="9" borderId="11" xfId="0" applyFont="1" applyFill="1" applyBorder="1" applyAlignment="1">
      <alignment horizontal="left" vertical="center"/>
    </xf>
    <xf numFmtId="0" fontId="13" fillId="9" borderId="19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left" vertical="center"/>
    </xf>
    <xf numFmtId="0" fontId="13" fillId="6" borderId="37" xfId="0" applyFont="1" applyFill="1" applyBorder="1" applyAlignment="1">
      <alignment horizontal="left" vertical="center"/>
    </xf>
    <xf numFmtId="0" fontId="10" fillId="9" borderId="30" xfId="0" applyFont="1" applyFill="1" applyBorder="1" applyAlignment="1">
      <alignment vertical="center"/>
    </xf>
    <xf numFmtId="0" fontId="13" fillId="9" borderId="49" xfId="4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" xfId="4" applyFont="1" applyBorder="1" applyAlignment="1">
      <alignment horizontal="center" vertical="center"/>
    </xf>
    <xf numFmtId="49" fontId="9" fillId="0" borderId="3" xfId="4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40" xfId="4" applyFont="1" applyBorder="1" applyAlignment="1">
      <alignment horizontal="center" vertical="center" wrapText="1"/>
    </xf>
    <xf numFmtId="0" fontId="9" fillId="0" borderId="42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1" fontId="9" fillId="2" borderId="9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0" fontId="9" fillId="2" borderId="40" xfId="0" applyFont="1" applyFill="1" applyBorder="1" applyAlignment="1">
      <alignment horizontal="left" vertical="center"/>
    </xf>
    <xf numFmtId="49" fontId="9" fillId="2" borderId="13" xfId="0" applyNumberFormat="1" applyFont="1" applyFill="1" applyBorder="1" applyAlignment="1">
      <alignment horizontal="left" vertical="center"/>
    </xf>
    <xf numFmtId="1" fontId="9" fillId="2" borderId="36" xfId="0" applyNumberFormat="1" applyFont="1" applyFill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0" fillId="4" borderId="57" xfId="0" applyNumberFormat="1" applyFont="1" applyFill="1" applyBorder="1" applyAlignment="1">
      <alignment horizontal="center" vertical="center"/>
    </xf>
    <xf numFmtId="1" fontId="10" fillId="4" borderId="35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1" fontId="9" fillId="2" borderId="24" xfId="0" applyNumberFormat="1" applyFont="1" applyFill="1" applyBorder="1" applyAlignment="1">
      <alignment horizontal="center" vertical="center"/>
    </xf>
    <xf numFmtId="0" fontId="9" fillId="0" borderId="72" xfId="4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10" fillId="4" borderId="6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25" xfId="0" applyFont="1" applyFill="1" applyBorder="1" applyAlignment="1">
      <alignment horizontal="right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9" fillId="2" borderId="1" xfId="4" applyFont="1" applyFill="1" applyBorder="1" applyAlignment="1">
      <alignment horizontal="left" vertical="center"/>
    </xf>
    <xf numFmtId="0" fontId="9" fillId="2" borderId="57" xfId="4" applyFont="1" applyFill="1" applyBorder="1" applyAlignment="1">
      <alignment horizontal="left" vertical="center"/>
    </xf>
    <xf numFmtId="0" fontId="9" fillId="2" borderId="14" xfId="4" applyFont="1" applyFill="1" applyBorder="1" applyAlignment="1">
      <alignment horizontal="left" vertical="center"/>
    </xf>
    <xf numFmtId="0" fontId="9" fillId="2" borderId="63" xfId="4" applyFont="1" applyFill="1" applyBorder="1" applyAlignment="1">
      <alignment horizontal="left" vertical="center"/>
    </xf>
    <xf numFmtId="1" fontId="9" fillId="2" borderId="24" xfId="4" applyNumberFormat="1" applyFont="1" applyFill="1" applyBorder="1" applyAlignment="1">
      <alignment horizontal="center" vertical="center"/>
    </xf>
    <xf numFmtId="1" fontId="9" fillId="2" borderId="36" xfId="4" applyNumberFormat="1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vertical="center"/>
    </xf>
    <xf numFmtId="1" fontId="9" fillId="2" borderId="10" xfId="4" applyNumberFormat="1" applyFont="1" applyFill="1" applyBorder="1" applyAlignment="1">
      <alignment horizontal="center" vertical="center"/>
    </xf>
    <xf numFmtId="1" fontId="9" fillId="2" borderId="9" xfId="4" applyNumberFormat="1" applyFont="1" applyFill="1" applyBorder="1" applyAlignment="1">
      <alignment horizontal="center" vertical="center"/>
    </xf>
    <xf numFmtId="1" fontId="10" fillId="0" borderId="2" xfId="4" applyNumberFormat="1" applyFont="1" applyBorder="1" applyAlignment="1">
      <alignment horizontal="center" vertical="center"/>
    </xf>
    <xf numFmtId="0" fontId="10" fillId="3" borderId="63" xfId="0" applyFont="1" applyFill="1" applyBorder="1" applyAlignment="1">
      <alignment vertical="center"/>
    </xf>
    <xf numFmtId="0" fontId="9" fillId="4" borderId="57" xfId="0" applyFont="1" applyFill="1" applyBorder="1" applyAlignment="1">
      <alignment horizontal="left" vertical="center"/>
    </xf>
    <xf numFmtId="0" fontId="9" fillId="2" borderId="26" xfId="4" applyFont="1" applyFill="1" applyBorder="1" applyAlignment="1">
      <alignment horizontal="right" vertical="center"/>
    </xf>
    <xf numFmtId="0" fontId="9" fillId="2" borderId="60" xfId="4" applyFont="1" applyFill="1" applyBorder="1" applyAlignment="1">
      <alignment horizontal="right" vertical="center"/>
    </xf>
    <xf numFmtId="1" fontId="10" fillId="0" borderId="5" xfId="4" applyNumberFormat="1" applyFont="1" applyBorder="1" applyAlignment="1">
      <alignment horizontal="center" vertical="center"/>
    </xf>
    <xf numFmtId="1" fontId="9" fillId="5" borderId="68" xfId="4" applyNumberFormat="1" applyFont="1" applyFill="1" applyBorder="1" applyAlignment="1">
      <alignment horizontal="center" vertical="center"/>
    </xf>
    <xf numFmtId="1" fontId="9" fillId="5" borderId="29" xfId="4" applyNumberFormat="1" applyFont="1" applyFill="1" applyBorder="1" applyAlignment="1">
      <alignment horizontal="center" vertical="center"/>
    </xf>
    <xf numFmtId="1" fontId="9" fillId="5" borderId="60" xfId="4" applyNumberFormat="1" applyFont="1" applyFill="1" applyBorder="1" applyAlignment="1">
      <alignment horizontal="center" vertical="center"/>
    </xf>
    <xf numFmtId="1" fontId="10" fillId="4" borderId="73" xfId="0" applyNumberFormat="1" applyFont="1" applyFill="1" applyBorder="1" applyAlignment="1">
      <alignment horizontal="center" vertical="center"/>
    </xf>
    <xf numFmtId="1" fontId="10" fillId="4" borderId="75" xfId="0" applyNumberFormat="1" applyFont="1" applyFill="1" applyBorder="1" applyAlignment="1">
      <alignment horizontal="center" vertical="center"/>
    </xf>
    <xf numFmtId="1" fontId="10" fillId="4" borderId="74" xfId="0" applyNumberFormat="1" applyFont="1" applyFill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0" fontId="9" fillId="0" borderId="32" xfId="5" applyFont="1" applyBorder="1" applyAlignment="1">
      <alignment horizontal="center" vertical="center"/>
    </xf>
    <xf numFmtId="49" fontId="9" fillId="0" borderId="33" xfId="5" applyNumberFormat="1" applyFont="1" applyBorder="1" applyAlignment="1">
      <alignment horizontal="center" vertical="center"/>
    </xf>
    <xf numFmtId="0" fontId="9" fillId="0" borderId="34" xfId="5" applyFont="1" applyBorder="1" applyAlignment="1">
      <alignment horizontal="center" vertical="center" wrapText="1"/>
    </xf>
    <xf numFmtId="0" fontId="11" fillId="0" borderId="34" xfId="5" applyFont="1" applyBorder="1" applyAlignment="1">
      <alignment horizontal="center" vertical="center"/>
    </xf>
    <xf numFmtId="0" fontId="9" fillId="0" borderId="56" xfId="5" applyFont="1" applyBorder="1" applyAlignment="1">
      <alignment horizontal="center" vertical="center"/>
    </xf>
    <xf numFmtId="0" fontId="27" fillId="0" borderId="32" xfId="5" applyFont="1" applyBorder="1" applyAlignment="1">
      <alignment horizontal="center" vertical="center" wrapText="1"/>
    </xf>
    <xf numFmtId="0" fontId="9" fillId="0" borderId="0" xfId="5" applyFont="1" applyAlignment="1">
      <alignment vertical="center"/>
    </xf>
    <xf numFmtId="0" fontId="9" fillId="0" borderId="1" xfId="5" applyFont="1" applyBorder="1" applyAlignment="1">
      <alignment horizontal="center" vertical="center"/>
    </xf>
    <xf numFmtId="0" fontId="9" fillId="0" borderId="57" xfId="5" applyFont="1" applyBorder="1" applyAlignment="1">
      <alignment horizontal="center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 wrapText="1"/>
    </xf>
    <xf numFmtId="49" fontId="9" fillId="2" borderId="14" xfId="5" applyNumberFormat="1" applyFont="1" applyFill="1" applyBorder="1" applyAlignment="1">
      <alignment horizontal="left" vertical="center"/>
    </xf>
    <xf numFmtId="0" fontId="24" fillId="3" borderId="58" xfId="5" applyFont="1" applyFill="1" applyBorder="1" applyAlignment="1">
      <alignment vertical="center" wrapText="1"/>
    </xf>
    <xf numFmtId="1" fontId="4" fillId="0" borderId="0" xfId="5" applyNumberFormat="1" applyFont="1" applyAlignment="1">
      <alignment vertical="center"/>
    </xf>
    <xf numFmtId="49" fontId="9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6" fillId="6" borderId="0" xfId="5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9" fillId="6" borderId="0" xfId="0" applyFont="1" applyFill="1" applyAlignment="1">
      <alignment vertical="center" wrapText="1"/>
    </xf>
    <xf numFmtId="0" fontId="4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9" fillId="6" borderId="0" xfId="0" applyFont="1" applyFill="1" applyAlignment="1">
      <alignment vertical="center" wrapText="1"/>
    </xf>
    <xf numFmtId="0" fontId="9" fillId="9" borderId="0" xfId="0" applyFont="1" applyFill="1" applyAlignment="1">
      <alignment vertical="center" wrapText="1"/>
    </xf>
    <xf numFmtId="0" fontId="9" fillId="6" borderId="0" xfId="0" applyFont="1" applyFill="1" applyAlignment="1">
      <alignment horizontal="left" vertical="center"/>
    </xf>
    <xf numFmtId="0" fontId="21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</cellXfs>
  <cellStyles count="6">
    <cellStyle name="Normál" xfId="0" builtinId="0"/>
    <cellStyle name="Normál 2" xfId="2" xr:uid="{00000000-0005-0000-0000-000001000000}"/>
    <cellStyle name="Normál 2 2" xfId="3" xr:uid="{00000000-0005-0000-0000-000002000000}"/>
    <cellStyle name="Normál 3" xfId="4" xr:uid="{00000000-0005-0000-0000-000003000000}"/>
    <cellStyle name="Normál_RKK_KIP_N_BSc3_080219_V1" xfId="5" xr:uid="{00000000-0005-0000-0000-000004000000}"/>
    <cellStyle name="Százalék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gyetemi%20anyagok/kari%20anyagok,%20kari%20tan&#225;cs/szakind&#237;t&#225;si%20anyagok/KIP%20MSc/KIP%20MSc%20Ruha%20spec%20kieg&#233;sz&#237;t&#233;ssel%202024/kip-msc-levelezo-f-tanterv-eng_ruha_OK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c_L_Alap"/>
      <sheetName val="MSC_L_Ruh Format_Techn"/>
      <sheetName val="MSc_L_Szab val."/>
    </sheetNames>
    <sheetDataSet>
      <sheetData sheetId="0">
        <row r="11">
          <cell r="G11">
            <v>36</v>
          </cell>
          <cell r="H11">
            <v>36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I12" t="str">
            <v>e</v>
          </cell>
          <cell r="M12">
            <v>0</v>
          </cell>
          <cell r="Q12">
            <v>0</v>
          </cell>
          <cell r="U12">
            <v>0</v>
          </cell>
        </row>
        <row r="13">
          <cell r="I13" t="str">
            <v>e</v>
          </cell>
          <cell r="M13">
            <v>0</v>
          </cell>
          <cell r="Q13">
            <v>0</v>
          </cell>
          <cell r="U13">
            <v>0</v>
          </cell>
        </row>
        <row r="14">
          <cell r="I14" t="str">
            <v>e</v>
          </cell>
          <cell r="M14">
            <v>0</v>
          </cell>
          <cell r="Q14">
            <v>0</v>
          </cell>
          <cell r="U14">
            <v>0</v>
          </cell>
        </row>
        <row r="15">
          <cell r="I15" t="str">
            <v>e</v>
          </cell>
          <cell r="M15">
            <v>0</v>
          </cell>
          <cell r="Q15">
            <v>0</v>
          </cell>
          <cell r="U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K16">
            <v>15</v>
          </cell>
          <cell r="L16">
            <v>20</v>
          </cell>
          <cell r="M16">
            <v>0</v>
          </cell>
          <cell r="O16">
            <v>10</v>
          </cell>
          <cell r="P16">
            <v>10</v>
          </cell>
          <cell r="Q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I17">
            <v>0</v>
          </cell>
          <cell r="M17" t="str">
            <v>e</v>
          </cell>
          <cell r="Q17">
            <v>0</v>
          </cell>
          <cell r="U17">
            <v>0</v>
          </cell>
        </row>
        <row r="18">
          <cell r="I18">
            <v>0</v>
          </cell>
          <cell r="M18" t="str">
            <v>e</v>
          </cell>
          <cell r="Q18">
            <v>0</v>
          </cell>
          <cell r="U18">
            <v>0</v>
          </cell>
        </row>
        <row r="19">
          <cell r="I19">
            <v>0</v>
          </cell>
          <cell r="M19">
            <v>0</v>
          </cell>
          <cell r="Q19" t="str">
            <v>e</v>
          </cell>
          <cell r="U19">
            <v>0</v>
          </cell>
        </row>
        <row r="20">
          <cell r="G20">
            <v>4</v>
          </cell>
          <cell r="H20">
            <v>24</v>
          </cell>
          <cell r="I20">
            <v>0</v>
          </cell>
          <cell r="K20">
            <v>8</v>
          </cell>
          <cell r="L20">
            <v>12</v>
          </cell>
          <cell r="M20">
            <v>0</v>
          </cell>
          <cell r="O20">
            <v>8</v>
          </cell>
          <cell r="P20">
            <v>0</v>
          </cell>
          <cell r="Q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I21">
            <v>0</v>
          </cell>
          <cell r="M21" t="str">
            <v>e</v>
          </cell>
          <cell r="Q21">
            <v>0</v>
          </cell>
          <cell r="U21">
            <v>0</v>
          </cell>
        </row>
        <row r="22">
          <cell r="I22" t="str">
            <v>tm</v>
          </cell>
          <cell r="M22">
            <v>0</v>
          </cell>
          <cell r="Q22">
            <v>0</v>
          </cell>
          <cell r="U22">
            <v>0</v>
          </cell>
        </row>
        <row r="23">
          <cell r="I23">
            <v>0</v>
          </cell>
          <cell r="M23" t="str">
            <v>tm</v>
          </cell>
          <cell r="Q23">
            <v>0</v>
          </cell>
          <cell r="U23">
            <v>0</v>
          </cell>
        </row>
        <row r="24">
          <cell r="I24" t="str">
            <v>tm</v>
          </cell>
          <cell r="M24">
            <v>0</v>
          </cell>
          <cell r="Q24">
            <v>0</v>
          </cell>
          <cell r="U24">
            <v>0</v>
          </cell>
        </row>
        <row r="25">
          <cell r="I25">
            <v>0</v>
          </cell>
          <cell r="M25">
            <v>0</v>
          </cell>
          <cell r="Q25" t="str">
            <v>e</v>
          </cell>
          <cell r="U25">
            <v>0</v>
          </cell>
        </row>
        <row r="27">
          <cell r="G27">
            <v>40</v>
          </cell>
          <cell r="H27">
            <v>60</v>
          </cell>
          <cell r="J27">
            <v>29</v>
          </cell>
          <cell r="K27">
            <v>23</v>
          </cell>
          <cell r="L27">
            <v>32</v>
          </cell>
          <cell r="N27">
            <v>16</v>
          </cell>
          <cell r="O27">
            <v>18</v>
          </cell>
          <cell r="P27">
            <v>10</v>
          </cell>
          <cell r="R27">
            <v>8</v>
          </cell>
          <cell r="S27">
            <v>0</v>
          </cell>
          <cell r="T27">
            <v>0</v>
          </cell>
          <cell r="V27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="86" zoomScaleNormal="86" workbookViewId="0">
      <selection activeCell="G6" sqref="G6"/>
    </sheetView>
  </sheetViews>
  <sheetFormatPr defaultColWidth="9.140625" defaultRowHeight="12.75"/>
  <cols>
    <col min="1" max="1" width="5.42578125" style="1" customWidth="1"/>
    <col min="2" max="2" width="19.140625" style="2" customWidth="1"/>
    <col min="3" max="3" width="69.42578125" style="3" customWidth="1"/>
    <col min="4" max="4" width="9.140625" style="4" customWidth="1"/>
    <col min="5" max="6" width="8.140625" style="4" customWidth="1"/>
    <col min="7" max="8" width="4.42578125" style="4" customWidth="1"/>
    <col min="9" max="9" width="3.42578125" style="4" customWidth="1"/>
    <col min="10" max="10" width="4.7109375" style="4" customWidth="1"/>
    <col min="11" max="11" width="4" style="4" customWidth="1"/>
    <col min="12" max="12" width="4.140625" style="4" customWidth="1"/>
    <col min="13" max="13" width="3.42578125" style="4" customWidth="1"/>
    <col min="14" max="14" width="4.7109375" style="4" customWidth="1"/>
    <col min="15" max="15" width="4" style="4" customWidth="1"/>
    <col min="16" max="16" width="3.85546875" style="4" customWidth="1"/>
    <col min="17" max="17" width="3.42578125" style="4" customWidth="1"/>
    <col min="18" max="18" width="4.85546875" style="4" customWidth="1"/>
    <col min="19" max="21" width="3.42578125" style="4" customWidth="1"/>
    <col min="22" max="22" width="4.7109375" style="4" customWidth="1"/>
    <col min="23" max="23" width="32.5703125" style="4" customWidth="1"/>
    <col min="24" max="24" width="9.140625" style="4"/>
    <col min="25" max="25" width="27" style="4" customWidth="1"/>
    <col min="26" max="1024" width="9.140625" style="4"/>
  </cols>
  <sheetData>
    <row r="1" spans="1:24" s="8" customFormat="1" ht="18">
      <c r="A1" s="5" t="s">
        <v>0</v>
      </c>
      <c r="B1" s="6"/>
      <c r="C1" s="7"/>
      <c r="F1" s="9"/>
      <c r="G1" s="9"/>
      <c r="H1" s="10"/>
      <c r="I1"/>
      <c r="J1" s="10"/>
      <c r="K1" s="10"/>
      <c r="L1" s="10" t="s">
        <v>1</v>
      </c>
      <c r="M1" s="10"/>
      <c r="N1" s="10"/>
      <c r="R1" s="9"/>
      <c r="S1" s="9"/>
      <c r="T1" s="9"/>
      <c r="U1" s="9"/>
      <c r="V1" s="11"/>
      <c r="W1" s="654" t="s">
        <v>190</v>
      </c>
    </row>
    <row r="2" spans="1:24" s="8" customFormat="1" ht="18">
      <c r="A2" s="5" t="s">
        <v>2</v>
      </c>
      <c r="B2" s="6"/>
      <c r="C2" s="7"/>
      <c r="F2" s="9"/>
      <c r="G2" s="9"/>
      <c r="H2" s="10"/>
      <c r="I2" s="10"/>
      <c r="J2" s="10"/>
      <c r="K2" s="10"/>
      <c r="L2" s="12" t="s">
        <v>3</v>
      </c>
      <c r="M2" s="10"/>
      <c r="N2" s="10"/>
      <c r="R2" s="9"/>
      <c r="S2" s="9"/>
      <c r="T2" s="9"/>
      <c r="U2" s="9"/>
      <c r="V2" s="11"/>
      <c r="W2" s="654" t="s">
        <v>197</v>
      </c>
    </row>
    <row r="3" spans="1:24" s="8" customFormat="1" ht="18">
      <c r="A3" s="13"/>
      <c r="B3" s="6"/>
      <c r="C3" s="7"/>
      <c r="F3" s="9"/>
      <c r="G3" s="9"/>
      <c r="H3" s="10"/>
      <c r="I3" s="10"/>
      <c r="J3" s="10"/>
      <c r="K3" s="10"/>
      <c r="L3" s="10" t="s">
        <v>4</v>
      </c>
      <c r="M3" s="10"/>
      <c r="N3" s="10"/>
      <c r="R3" s="9"/>
      <c r="S3" s="9"/>
      <c r="T3" s="9"/>
      <c r="U3" s="9"/>
      <c r="W3" s="654" t="s">
        <v>196</v>
      </c>
    </row>
    <row r="4" spans="1:24" ht="18.75">
      <c r="F4" s="578" t="s">
        <v>109</v>
      </c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W4" s="655"/>
    </row>
    <row r="6" spans="1:24" ht="33" customHeight="1">
      <c r="B6" s="579"/>
      <c r="C6" s="57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4" s="16" customFormat="1" ht="16.5" thickBot="1">
      <c r="A7" s="580" t="s">
        <v>5</v>
      </c>
      <c r="B7" s="580"/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580"/>
      <c r="T7" s="580"/>
      <c r="U7" s="580"/>
      <c r="V7" s="580"/>
      <c r="W7" s="580"/>
      <c r="X7" s="15"/>
    </row>
    <row r="8" spans="1:24" s="16" customFormat="1" ht="15" customHeight="1" thickBot="1">
      <c r="A8" s="17"/>
      <c r="B8" s="581" t="s">
        <v>6</v>
      </c>
      <c r="C8" s="582" t="s">
        <v>7</v>
      </c>
      <c r="D8" s="18" t="s">
        <v>8</v>
      </c>
      <c r="E8" s="19" t="s">
        <v>9</v>
      </c>
      <c r="F8" s="20" t="s">
        <v>10</v>
      </c>
      <c r="G8" s="583" t="s">
        <v>11</v>
      </c>
      <c r="H8" s="583"/>
      <c r="I8" s="583"/>
      <c r="J8" s="583"/>
      <c r="K8" s="583"/>
      <c r="L8" s="583"/>
      <c r="M8" s="583"/>
      <c r="N8" s="583"/>
      <c r="O8" s="583"/>
      <c r="P8" s="583"/>
      <c r="Q8" s="583"/>
      <c r="R8" s="583"/>
      <c r="S8" s="583"/>
      <c r="T8" s="583"/>
      <c r="U8" s="583"/>
      <c r="V8" s="583"/>
      <c r="W8" s="586" t="s">
        <v>108</v>
      </c>
      <c r="X8" s="22"/>
    </row>
    <row r="9" spans="1:24" s="16" customFormat="1" ht="15" customHeight="1" thickBot="1">
      <c r="A9" s="23"/>
      <c r="B9" s="581"/>
      <c r="C9" s="582"/>
      <c r="D9" s="24" t="s">
        <v>13</v>
      </c>
      <c r="E9" s="25"/>
      <c r="F9" s="26"/>
      <c r="G9" s="584">
        <v>1</v>
      </c>
      <c r="H9" s="584"/>
      <c r="I9" s="584"/>
      <c r="J9" s="584"/>
      <c r="K9" s="585" t="s">
        <v>14</v>
      </c>
      <c r="L9" s="585"/>
      <c r="M9" s="585"/>
      <c r="N9" s="585"/>
      <c r="O9" s="585" t="s">
        <v>15</v>
      </c>
      <c r="P9" s="585"/>
      <c r="Q9" s="585"/>
      <c r="R9" s="585"/>
      <c r="S9" s="585" t="s">
        <v>16</v>
      </c>
      <c r="T9" s="585"/>
      <c r="U9" s="585"/>
      <c r="V9" s="585"/>
      <c r="W9" s="587"/>
      <c r="X9" s="22"/>
    </row>
    <row r="10" spans="1:24" s="16" customFormat="1" ht="15.75">
      <c r="A10" s="28"/>
      <c r="B10" s="29"/>
      <c r="C10" s="30"/>
      <c r="D10" s="31"/>
      <c r="E10" s="32"/>
      <c r="F10" s="33"/>
      <c r="G10" s="34" t="s">
        <v>17</v>
      </c>
      <c r="H10" s="35" t="s">
        <v>18</v>
      </c>
      <c r="I10" s="35" t="s">
        <v>19</v>
      </c>
      <c r="J10" s="36" t="s">
        <v>20</v>
      </c>
      <c r="K10" s="37" t="s">
        <v>17</v>
      </c>
      <c r="L10" s="35" t="s">
        <v>18</v>
      </c>
      <c r="M10" s="35" t="s">
        <v>19</v>
      </c>
      <c r="N10" s="36" t="s">
        <v>20</v>
      </c>
      <c r="O10" s="37" t="s">
        <v>17</v>
      </c>
      <c r="P10" s="35" t="s">
        <v>18</v>
      </c>
      <c r="Q10" s="35" t="s">
        <v>19</v>
      </c>
      <c r="R10" s="36" t="s">
        <v>20</v>
      </c>
      <c r="S10" s="37" t="s">
        <v>17</v>
      </c>
      <c r="T10" s="35" t="s">
        <v>18</v>
      </c>
      <c r="U10" s="35" t="s">
        <v>19</v>
      </c>
      <c r="V10" s="36" t="s">
        <v>20</v>
      </c>
      <c r="W10" s="588"/>
      <c r="X10" s="22"/>
    </row>
    <row r="11" spans="1:24" s="47" customFormat="1" ht="18.75" customHeight="1" thickBot="1">
      <c r="A11" s="589" t="s">
        <v>21</v>
      </c>
      <c r="B11" s="589"/>
      <c r="C11" s="589"/>
      <c r="D11" s="39">
        <f>SUM(D12:D15)</f>
        <v>72</v>
      </c>
      <c r="E11" s="40">
        <f>SUM(E12:E15)</f>
        <v>20</v>
      </c>
      <c r="F11" s="41"/>
      <c r="G11" s="42">
        <f>SUM(G12:G15)</f>
        <v>36</v>
      </c>
      <c r="H11" s="43">
        <f>SUM(H12:H15)</f>
        <v>36</v>
      </c>
      <c r="I11" s="43"/>
      <c r="J11" s="44">
        <f>SUM(J12:J15)</f>
        <v>20</v>
      </c>
      <c r="K11" s="42">
        <f>SUM(K12:K15)</f>
        <v>0</v>
      </c>
      <c r="L11" s="43">
        <f>SUM(L12:L15)</f>
        <v>0</v>
      </c>
      <c r="M11" s="43"/>
      <c r="N11" s="44">
        <f>SUM(N12:N15)</f>
        <v>0</v>
      </c>
      <c r="O11" s="42">
        <f>SUM(O12:O15)</f>
        <v>0</v>
      </c>
      <c r="P11" s="43">
        <f>SUM(P12:P15)</f>
        <v>0</v>
      </c>
      <c r="Q11" s="43"/>
      <c r="R11" s="44">
        <f>SUM(R12:R15)</f>
        <v>0</v>
      </c>
      <c r="S11" s="45">
        <f>SUM(S12:S15)</f>
        <v>0</v>
      </c>
      <c r="T11" s="43">
        <f>SUM(T12:T15)</f>
        <v>0</v>
      </c>
      <c r="U11" s="43"/>
      <c r="V11" s="44">
        <f>SUM(V12:V15)</f>
        <v>0</v>
      </c>
      <c r="W11" s="46"/>
    </row>
    <row r="12" spans="1:24" s="47" customFormat="1" ht="15" customHeight="1">
      <c r="A12" s="48" t="s">
        <v>22</v>
      </c>
      <c r="B12" s="570" t="s">
        <v>139</v>
      </c>
      <c r="C12" s="49" t="s">
        <v>23</v>
      </c>
      <c r="D12" s="50">
        <f>SUM(G12,H12,K12,L12,O12,P12,S12,T12)</f>
        <v>20</v>
      </c>
      <c r="E12" s="51">
        <f>SUM(J12,N12,R12,V12)</f>
        <v>5</v>
      </c>
      <c r="F12" s="52" t="s">
        <v>24</v>
      </c>
      <c r="G12" s="53">
        <v>10</v>
      </c>
      <c r="H12" s="54">
        <v>10</v>
      </c>
      <c r="I12" s="55" t="s">
        <v>25</v>
      </c>
      <c r="J12" s="56">
        <v>5</v>
      </c>
      <c r="K12" s="53"/>
      <c r="L12" s="54"/>
      <c r="M12" s="54"/>
      <c r="N12" s="57"/>
      <c r="O12" s="53"/>
      <c r="P12" s="54"/>
      <c r="Q12" s="54"/>
      <c r="R12" s="58"/>
      <c r="S12" s="59"/>
      <c r="T12" s="54"/>
      <c r="U12" s="54"/>
      <c r="V12" s="58"/>
      <c r="W12" s="60"/>
    </row>
    <row r="13" spans="1:24" s="47" customFormat="1" ht="15" customHeight="1">
      <c r="A13" s="48" t="s">
        <v>14</v>
      </c>
      <c r="B13" s="571" t="s">
        <v>137</v>
      </c>
      <c r="C13" s="61" t="s">
        <v>189</v>
      </c>
      <c r="D13" s="51">
        <f>SUM(G13,H13,K13,L13,O13,P13,S13,T13)</f>
        <v>16</v>
      </c>
      <c r="E13" s="51">
        <f>SUM(J13,N13,R13,V13)</f>
        <v>5</v>
      </c>
      <c r="F13" s="62" t="s">
        <v>24</v>
      </c>
      <c r="G13" s="63">
        <v>8</v>
      </c>
      <c r="H13" s="64">
        <v>8</v>
      </c>
      <c r="I13" s="65" t="s">
        <v>25</v>
      </c>
      <c r="J13" s="66">
        <v>5</v>
      </c>
      <c r="K13" s="63"/>
      <c r="L13" s="64"/>
      <c r="M13" s="64"/>
      <c r="N13" s="67"/>
      <c r="O13" s="63"/>
      <c r="P13" s="64"/>
      <c r="Q13" s="64"/>
      <c r="R13" s="68"/>
      <c r="S13" s="69"/>
      <c r="T13" s="64"/>
      <c r="U13" s="64"/>
      <c r="V13" s="68"/>
      <c r="W13" s="60"/>
    </row>
    <row r="14" spans="1:24" s="47" customFormat="1" ht="15" customHeight="1">
      <c r="A14" s="48" t="s">
        <v>15</v>
      </c>
      <c r="B14" s="571" t="s">
        <v>140</v>
      </c>
      <c r="C14" s="61" t="s">
        <v>26</v>
      </c>
      <c r="D14" s="51">
        <f>SUM(G14,H14,K14,L14,O14,P14,S14,T14)</f>
        <v>20</v>
      </c>
      <c r="E14" s="51">
        <f>SUM(J14,N14,R14,V14)</f>
        <v>5</v>
      </c>
      <c r="F14" s="62" t="s">
        <v>24</v>
      </c>
      <c r="G14" s="63">
        <v>10</v>
      </c>
      <c r="H14" s="64">
        <v>10</v>
      </c>
      <c r="I14" s="65" t="s">
        <v>25</v>
      </c>
      <c r="J14" s="66">
        <v>5</v>
      </c>
      <c r="K14" s="63"/>
      <c r="L14" s="64"/>
      <c r="M14" s="64"/>
      <c r="N14" s="67"/>
      <c r="O14" s="63"/>
      <c r="P14" s="64"/>
      <c r="Q14" s="64"/>
      <c r="R14" s="68"/>
      <c r="S14" s="69"/>
      <c r="T14" s="64"/>
      <c r="U14" s="64"/>
      <c r="V14" s="68"/>
      <c r="W14" s="60"/>
    </row>
    <row r="15" spans="1:24" s="47" customFormat="1" ht="15" customHeight="1" thickBot="1">
      <c r="A15" s="48" t="s">
        <v>16</v>
      </c>
      <c r="B15" s="572" t="s">
        <v>138</v>
      </c>
      <c r="C15" s="70" t="s">
        <v>27</v>
      </c>
      <c r="D15" s="51">
        <f>SUM(G15,H15,K15,L15,O15,P15,S15,T15)</f>
        <v>16</v>
      </c>
      <c r="E15" s="51">
        <f>SUM(J15,N15,R15,V15)</f>
        <v>5</v>
      </c>
      <c r="F15" s="71" t="s">
        <v>24</v>
      </c>
      <c r="G15" s="72">
        <v>8</v>
      </c>
      <c r="H15" s="73">
        <v>8</v>
      </c>
      <c r="I15" s="74" t="s">
        <v>25</v>
      </c>
      <c r="J15" s="75">
        <v>5</v>
      </c>
      <c r="K15" s="72"/>
      <c r="L15" s="73"/>
      <c r="M15" s="73"/>
      <c r="N15" s="76"/>
      <c r="O15" s="72"/>
      <c r="P15" s="73"/>
      <c r="Q15" s="73"/>
      <c r="R15" s="77"/>
      <c r="S15" s="78"/>
      <c r="T15" s="73"/>
      <c r="U15" s="73"/>
      <c r="V15" s="77"/>
      <c r="W15" s="60"/>
    </row>
    <row r="16" spans="1:24" s="47" customFormat="1" ht="18.75" customHeight="1" thickBot="1">
      <c r="A16" s="589" t="s">
        <v>28</v>
      </c>
      <c r="B16" s="589"/>
      <c r="C16" s="589"/>
      <c r="D16" s="79">
        <f>SUM(D17:D19)</f>
        <v>55</v>
      </c>
      <c r="E16" s="80">
        <f>SUM(E17:E19)</f>
        <v>12</v>
      </c>
      <c r="F16" s="81"/>
      <c r="G16" s="82">
        <f>SUM(G17:G19)</f>
        <v>0</v>
      </c>
      <c r="H16" s="83">
        <f>SUM(H17:H19)</f>
        <v>0</v>
      </c>
      <c r="I16" s="84"/>
      <c r="J16" s="85">
        <f>SUM(J17:J19)</f>
        <v>0</v>
      </c>
      <c r="K16" s="86">
        <f>SUM(K17:K19)</f>
        <v>15</v>
      </c>
      <c r="L16" s="87">
        <f>SUM(L17:L19)</f>
        <v>20</v>
      </c>
      <c r="M16" s="87"/>
      <c r="N16" s="85">
        <f>SUM(N17:N19)</f>
        <v>8</v>
      </c>
      <c r="O16" s="82">
        <f>SUM(O17:O19)</f>
        <v>10</v>
      </c>
      <c r="P16" s="83">
        <f>SUM(P17:P19)</f>
        <v>10</v>
      </c>
      <c r="Q16" s="83"/>
      <c r="R16" s="85">
        <f>SUM(R17:R19)</f>
        <v>4</v>
      </c>
      <c r="S16" s="88">
        <f>SUM(S17:S19)</f>
        <v>0</v>
      </c>
      <c r="T16" s="83">
        <f>SUM(T17:T19)</f>
        <v>0</v>
      </c>
      <c r="U16" s="83"/>
      <c r="V16" s="85">
        <f>SUM(V17:V19)</f>
        <v>0</v>
      </c>
      <c r="W16" s="89"/>
    </row>
    <row r="17" spans="1:23" s="47" customFormat="1" ht="15" customHeight="1">
      <c r="A17" s="48" t="s">
        <v>29</v>
      </c>
      <c r="B17" s="573" t="s">
        <v>142</v>
      </c>
      <c r="C17" s="49" t="s">
        <v>30</v>
      </c>
      <c r="D17" s="50">
        <f>SUM(G17,H17,K17,L17,O17,P17,S17,T17)</f>
        <v>20</v>
      </c>
      <c r="E17" s="50">
        <f>SUM(J17,N17,R17,V17)</f>
        <v>4</v>
      </c>
      <c r="F17" s="52" t="s">
        <v>24</v>
      </c>
      <c r="G17" s="53"/>
      <c r="H17" s="54"/>
      <c r="I17" s="55"/>
      <c r="J17" s="57"/>
      <c r="K17" s="53">
        <v>10</v>
      </c>
      <c r="L17" s="54">
        <v>10</v>
      </c>
      <c r="M17" s="54" t="s">
        <v>25</v>
      </c>
      <c r="N17" s="57">
        <v>4</v>
      </c>
      <c r="O17" s="53"/>
      <c r="P17" s="54"/>
      <c r="Q17" s="54"/>
      <c r="R17" s="58"/>
      <c r="S17" s="59"/>
      <c r="T17" s="54"/>
      <c r="U17" s="54"/>
      <c r="V17" s="58"/>
      <c r="W17" s="60"/>
    </row>
    <row r="18" spans="1:23" s="98" customFormat="1" ht="15" customHeight="1">
      <c r="A18" s="48" t="s">
        <v>31</v>
      </c>
      <c r="B18" s="573" t="s">
        <v>143</v>
      </c>
      <c r="C18" s="61" t="s">
        <v>32</v>
      </c>
      <c r="D18" s="90">
        <f>K18+L18</f>
        <v>15</v>
      </c>
      <c r="E18" s="90">
        <f>SUM(J18,N18,R18,V18)</f>
        <v>4</v>
      </c>
      <c r="F18" s="91" t="s">
        <v>24</v>
      </c>
      <c r="G18" s="92"/>
      <c r="H18" s="93"/>
      <c r="I18" s="94"/>
      <c r="J18" s="95"/>
      <c r="K18" s="92">
        <v>5</v>
      </c>
      <c r="L18" s="93">
        <v>10</v>
      </c>
      <c r="M18" s="93" t="s">
        <v>25</v>
      </c>
      <c r="N18" s="95">
        <v>4</v>
      </c>
      <c r="O18" s="92"/>
      <c r="P18" s="93"/>
      <c r="Q18" s="93"/>
      <c r="R18" s="96"/>
      <c r="S18" s="97"/>
      <c r="T18" s="93"/>
      <c r="U18" s="93"/>
      <c r="V18" s="96"/>
      <c r="W18" s="60"/>
    </row>
    <row r="19" spans="1:23" s="98" customFormat="1" ht="15" customHeight="1">
      <c r="A19" s="48" t="s">
        <v>33</v>
      </c>
      <c r="B19" s="573" t="s">
        <v>144</v>
      </c>
      <c r="C19" s="61" t="s">
        <v>34</v>
      </c>
      <c r="D19" s="90">
        <f>SUM(G19,H19,K19,L19,O19,P19,S19,T19)</f>
        <v>20</v>
      </c>
      <c r="E19" s="90">
        <f>SUM(J19,N19,R19,V19)</f>
        <v>4</v>
      </c>
      <c r="F19" s="91" t="s">
        <v>24</v>
      </c>
      <c r="G19" s="92"/>
      <c r="H19" s="93"/>
      <c r="I19" s="94"/>
      <c r="J19" s="95"/>
      <c r="K19" s="92"/>
      <c r="L19" s="93"/>
      <c r="M19" s="93"/>
      <c r="N19" s="95"/>
      <c r="O19" s="92">
        <v>10</v>
      </c>
      <c r="P19" s="93">
        <v>10</v>
      </c>
      <c r="Q19" s="93" t="s">
        <v>25</v>
      </c>
      <c r="R19" s="96">
        <v>4</v>
      </c>
      <c r="S19" s="97"/>
      <c r="T19" s="93"/>
      <c r="U19" s="93"/>
      <c r="V19" s="96"/>
      <c r="W19" s="60"/>
    </row>
    <row r="20" spans="1:23" s="98" customFormat="1" ht="18.75" customHeight="1" thickBot="1">
      <c r="A20" s="590" t="s">
        <v>35</v>
      </c>
      <c r="B20" s="590"/>
      <c r="C20" s="590"/>
      <c r="D20" s="100">
        <f>SUM(D21:D25)</f>
        <v>56</v>
      </c>
      <c r="E20" s="101">
        <f>SUM(E21:E25)</f>
        <v>21</v>
      </c>
      <c r="F20" s="102"/>
      <c r="G20" s="103">
        <f>SUM(G21:G25)</f>
        <v>4</v>
      </c>
      <c r="H20" s="104">
        <f>SUM(H21:H25)</f>
        <v>24</v>
      </c>
      <c r="I20" s="105"/>
      <c r="J20" s="106">
        <f>SUM(J21:J25)</f>
        <v>9</v>
      </c>
      <c r="K20" s="103">
        <f>SUM(K21:K25)</f>
        <v>8</v>
      </c>
      <c r="L20" s="104">
        <f>SUM(L21:L25)</f>
        <v>12</v>
      </c>
      <c r="M20" s="104"/>
      <c r="N20" s="106">
        <f>SUM(N21:N25)</f>
        <v>8</v>
      </c>
      <c r="O20" s="103">
        <f>SUM(O21:O25)</f>
        <v>8</v>
      </c>
      <c r="P20" s="104">
        <f>SUM(P21:P25)</f>
        <v>0</v>
      </c>
      <c r="Q20" s="104"/>
      <c r="R20" s="106">
        <f>SUM(R21:R25)</f>
        <v>4</v>
      </c>
      <c r="S20" s="107">
        <f>SUM(S21:S25)</f>
        <v>0</v>
      </c>
      <c r="T20" s="104">
        <f>SUM(T21:T25)</f>
        <v>0</v>
      </c>
      <c r="U20" s="104"/>
      <c r="V20" s="106">
        <f>SUM(V21:V25)</f>
        <v>0</v>
      </c>
      <c r="W20" s="108"/>
    </row>
    <row r="21" spans="1:23" s="98" customFormat="1" ht="15" customHeight="1" thickBot="1">
      <c r="A21" s="109" t="s">
        <v>36</v>
      </c>
      <c r="B21" s="574" t="s">
        <v>141</v>
      </c>
      <c r="C21" s="110" t="s">
        <v>37</v>
      </c>
      <c r="D21" s="111">
        <f>SUM(G21,H21,K21,L21,O21,P21,S21,T21)</f>
        <v>12</v>
      </c>
      <c r="E21" s="111">
        <f>SUM(J21,N21,R21,V21)</f>
        <v>4</v>
      </c>
      <c r="F21" s="112" t="s">
        <v>24</v>
      </c>
      <c r="G21" s="113"/>
      <c r="H21" s="114"/>
      <c r="I21" s="115"/>
      <c r="J21" s="116"/>
      <c r="K21" s="113">
        <v>8</v>
      </c>
      <c r="L21" s="114">
        <v>4</v>
      </c>
      <c r="M21" s="114" t="s">
        <v>25</v>
      </c>
      <c r="N21" s="116">
        <v>4</v>
      </c>
      <c r="O21" s="113"/>
      <c r="P21" s="114"/>
      <c r="Q21" s="114"/>
      <c r="R21" s="117"/>
      <c r="S21" s="118"/>
      <c r="T21" s="114"/>
      <c r="U21" s="114"/>
      <c r="V21" s="117"/>
      <c r="W21" s="60"/>
    </row>
    <row r="22" spans="1:23" s="98" customFormat="1" ht="15" customHeight="1" thickBot="1">
      <c r="A22" s="109" t="s">
        <v>38</v>
      </c>
      <c r="B22" s="573" t="s">
        <v>145</v>
      </c>
      <c r="C22" s="61" t="s">
        <v>39</v>
      </c>
      <c r="D22" s="90">
        <f>SUM(G22,H22,K22,L22,O22,P22,S22,T22)</f>
        <v>12</v>
      </c>
      <c r="E22" s="90">
        <f>SUM(J22,N22,R22,V22)</f>
        <v>4</v>
      </c>
      <c r="F22" s="91" t="s">
        <v>24</v>
      </c>
      <c r="G22" s="92">
        <v>4</v>
      </c>
      <c r="H22" s="93">
        <v>8</v>
      </c>
      <c r="I22" s="94" t="s">
        <v>40</v>
      </c>
      <c r="J22" s="95">
        <v>4</v>
      </c>
      <c r="K22" s="92"/>
      <c r="L22" s="93"/>
      <c r="M22" s="93"/>
      <c r="N22" s="95"/>
      <c r="O22" s="92"/>
      <c r="P22" s="93"/>
      <c r="Q22" s="93"/>
      <c r="R22" s="95"/>
      <c r="S22" s="97"/>
      <c r="T22" s="93"/>
      <c r="U22" s="93"/>
      <c r="V22" s="96"/>
      <c r="W22" s="60"/>
    </row>
    <row r="23" spans="1:23" s="98" customFormat="1" ht="15" customHeight="1">
      <c r="A23" s="109" t="s">
        <v>41</v>
      </c>
      <c r="B23" s="573" t="s">
        <v>146</v>
      </c>
      <c r="C23" s="61" t="s">
        <v>42</v>
      </c>
      <c r="D23" s="90">
        <f>SUM(G23,H23,K23,L23,O23,P23,S23,T23)</f>
        <v>8</v>
      </c>
      <c r="E23" s="90">
        <f>SUM(J23,N23,R23,V23)</f>
        <v>4</v>
      </c>
      <c r="F23" s="91" t="s">
        <v>24</v>
      </c>
      <c r="G23" s="92"/>
      <c r="H23" s="93"/>
      <c r="I23" s="93"/>
      <c r="J23" s="95"/>
      <c r="K23" s="92">
        <v>0</v>
      </c>
      <c r="L23" s="93">
        <v>8</v>
      </c>
      <c r="M23" s="93" t="s">
        <v>40</v>
      </c>
      <c r="N23" s="95">
        <v>4</v>
      </c>
      <c r="O23" s="92"/>
      <c r="P23" s="93"/>
      <c r="Q23" s="93"/>
      <c r="R23" s="95"/>
      <c r="S23" s="97"/>
      <c r="T23" s="93"/>
      <c r="U23" s="93"/>
      <c r="V23" s="96"/>
      <c r="W23" s="60"/>
    </row>
    <row r="24" spans="1:23" s="98" customFormat="1" ht="15" customHeight="1">
      <c r="A24" s="109" t="s">
        <v>43</v>
      </c>
      <c r="B24" s="573" t="s">
        <v>147</v>
      </c>
      <c r="C24" s="61" t="s">
        <v>44</v>
      </c>
      <c r="D24" s="90">
        <f>SUM(G24,H24,K24,L24,O24,P24,S24,T24)</f>
        <v>16</v>
      </c>
      <c r="E24" s="90">
        <f>SUM(J24,N24,R24,V24)</f>
        <v>5</v>
      </c>
      <c r="F24" s="91" t="s">
        <v>24</v>
      </c>
      <c r="G24" s="92">
        <v>0</v>
      </c>
      <c r="H24" s="93">
        <v>16</v>
      </c>
      <c r="I24" s="93" t="s">
        <v>40</v>
      </c>
      <c r="J24" s="95">
        <v>5</v>
      </c>
      <c r="K24" s="92"/>
      <c r="L24" s="93"/>
      <c r="M24" s="93"/>
      <c r="N24" s="95"/>
      <c r="O24" s="92"/>
      <c r="P24" s="93"/>
      <c r="Q24" s="93"/>
      <c r="R24" s="95"/>
      <c r="S24" s="97"/>
      <c r="T24" s="93"/>
      <c r="U24" s="93"/>
      <c r="V24" s="96"/>
      <c r="W24" s="60"/>
    </row>
    <row r="25" spans="1:23" s="98" customFormat="1" ht="15" customHeight="1">
      <c r="A25" s="109" t="s">
        <v>45</v>
      </c>
      <c r="B25" s="575" t="s">
        <v>148</v>
      </c>
      <c r="C25" s="119" t="s">
        <v>46</v>
      </c>
      <c r="D25" s="120">
        <f>SUM(G25,H25,K25,L25,O25,P25,S25,T25)</f>
        <v>8</v>
      </c>
      <c r="E25" s="120">
        <f>SUM(J25,N25,R25,V25)</f>
        <v>4</v>
      </c>
      <c r="F25" s="121" t="s">
        <v>24</v>
      </c>
      <c r="G25" s="122"/>
      <c r="H25" s="123"/>
      <c r="I25" s="124"/>
      <c r="J25" s="125"/>
      <c r="K25" s="122"/>
      <c r="L25" s="123"/>
      <c r="M25" s="124"/>
      <c r="N25" s="125"/>
      <c r="O25" s="122">
        <v>8</v>
      </c>
      <c r="P25" s="123">
        <v>0</v>
      </c>
      <c r="Q25" s="123" t="s">
        <v>25</v>
      </c>
      <c r="R25" s="125">
        <v>4</v>
      </c>
      <c r="S25" s="126"/>
      <c r="T25" s="123"/>
      <c r="U25" s="124"/>
      <c r="V25" s="125"/>
      <c r="W25" s="127"/>
    </row>
    <row r="26" spans="1:23" ht="15" customHeight="1">
      <c r="B26" s="128"/>
      <c r="C26" s="129"/>
      <c r="D26" s="128"/>
      <c r="E26" s="130"/>
      <c r="F26" s="131"/>
      <c r="G26" s="128"/>
      <c r="H26" s="128"/>
      <c r="I26" s="128"/>
      <c r="J26" s="128"/>
      <c r="K26" s="128"/>
      <c r="L26" s="128"/>
      <c r="M26" s="128"/>
      <c r="N26" s="128"/>
      <c r="O26" s="132"/>
      <c r="P26" s="128"/>
      <c r="Q26" s="128"/>
      <c r="R26" s="128"/>
      <c r="S26" s="128"/>
      <c r="T26" s="128"/>
      <c r="U26" s="128"/>
      <c r="V26" s="128"/>
      <c r="W26" s="128"/>
    </row>
    <row r="27" spans="1:23" ht="15" customHeight="1">
      <c r="B27" s="133"/>
      <c r="C27" s="4"/>
      <c r="D27" s="134">
        <f>SUM(D11,D16,D20)</f>
        <v>183</v>
      </c>
      <c r="E27" s="135">
        <f>SUM(E11,E16,E20)</f>
        <v>53</v>
      </c>
      <c r="F27" s="136"/>
      <c r="G27" s="135">
        <f>SUM(G11,G16,G20)</f>
        <v>40</v>
      </c>
      <c r="H27" s="135">
        <f>SUM(H11,H16,H20)</f>
        <v>60</v>
      </c>
      <c r="I27" s="136"/>
      <c r="J27" s="135">
        <f>SUM(J11,J16,J20)</f>
        <v>29</v>
      </c>
      <c r="K27" s="135">
        <f>SUM(K11,K16,K20)</f>
        <v>23</v>
      </c>
      <c r="L27" s="135">
        <f>SUM(L11,L16,L20)</f>
        <v>32</v>
      </c>
      <c r="M27" s="136"/>
      <c r="N27" s="135">
        <f>SUM(N11,N16,N20)</f>
        <v>16</v>
      </c>
      <c r="O27" s="135">
        <f>SUM(O11,O16,O20)</f>
        <v>18</v>
      </c>
      <c r="P27" s="135">
        <f>SUM(P11,P16,P20)</f>
        <v>10</v>
      </c>
      <c r="Q27" s="136"/>
      <c r="R27" s="135">
        <f>SUM(R11,R16,R20)</f>
        <v>8</v>
      </c>
      <c r="S27" s="135">
        <f>SUM(S11,S16,S20)</f>
        <v>0</v>
      </c>
      <c r="T27" s="135">
        <f>SUM(T11,T16,T20)</f>
        <v>0</v>
      </c>
      <c r="U27" s="136"/>
      <c r="V27" s="135">
        <f>SUM(V11,V16,V20)</f>
        <v>0</v>
      </c>
      <c r="W27" s="137"/>
    </row>
    <row r="28" spans="1:23" ht="15" customHeight="1">
      <c r="B28" s="133"/>
      <c r="C28" s="138"/>
      <c r="D28" s="139"/>
      <c r="E28" s="140" t="s">
        <v>112</v>
      </c>
      <c r="F28" s="140"/>
      <c r="G28" s="141"/>
      <c r="H28" s="141"/>
      <c r="I28" s="142">
        <f>COUNTIF(I11:I25,"e")</f>
        <v>4</v>
      </c>
      <c r="J28" s="143"/>
      <c r="K28" s="141"/>
      <c r="L28" s="141"/>
      <c r="M28" s="142">
        <f>COUNTIF(M11:M25,"e")</f>
        <v>3</v>
      </c>
      <c r="N28" s="143"/>
      <c r="O28" s="141"/>
      <c r="P28" s="141"/>
      <c r="Q28" s="142">
        <f>COUNTIF(Q11:Q25,"e")</f>
        <v>2</v>
      </c>
      <c r="R28" s="143"/>
      <c r="S28" s="141"/>
      <c r="T28" s="141"/>
      <c r="U28" s="142">
        <f>COUNTIF(U11:U25,"e")</f>
        <v>0</v>
      </c>
      <c r="V28" s="143"/>
      <c r="W28" s="143"/>
    </row>
    <row r="29" spans="1:23" ht="15" customHeight="1">
      <c r="B29" s="133"/>
      <c r="C29" s="138"/>
      <c r="D29" s="141"/>
      <c r="E29" s="144" t="s">
        <v>113</v>
      </c>
      <c r="F29" s="144"/>
      <c r="G29" s="141"/>
      <c r="H29" s="141"/>
      <c r="I29" s="142">
        <f>COUNTIF(I11:I25,"tm")</f>
        <v>2</v>
      </c>
      <c r="J29" s="141"/>
      <c r="K29" s="141"/>
      <c r="L29" s="141"/>
      <c r="M29" s="142">
        <f>COUNTIF(M11:M25,"tm")</f>
        <v>1</v>
      </c>
      <c r="N29" s="141"/>
      <c r="O29" s="141"/>
      <c r="P29" s="141"/>
      <c r="Q29" s="142">
        <f>COUNTIF(Q11:Q25,"tm")</f>
        <v>0</v>
      </c>
      <c r="R29" s="141"/>
      <c r="S29" s="141"/>
      <c r="T29" s="141"/>
      <c r="U29" s="142">
        <f>COUNTIF(U11:U25,"tm")</f>
        <v>0</v>
      </c>
      <c r="V29" s="141"/>
      <c r="W29" s="141"/>
    </row>
    <row r="30" spans="1:23" ht="15" customHeight="1">
      <c r="B30" s="4"/>
      <c r="C30" s="138"/>
      <c r="D30" s="145"/>
      <c r="E30" s="146"/>
      <c r="F30" s="146"/>
      <c r="G30" s="145"/>
      <c r="H30" s="145"/>
      <c r="I30" s="145"/>
      <c r="J30" s="143"/>
    </row>
    <row r="31" spans="1:23" ht="15" customHeight="1">
      <c r="A31" s="147" t="s">
        <v>47</v>
      </c>
      <c r="B31" s="147"/>
      <c r="C31" s="138"/>
      <c r="D31" s="145"/>
      <c r="E31" s="146"/>
      <c r="F31" s="146"/>
      <c r="G31" s="145"/>
      <c r="H31" s="145"/>
      <c r="I31" s="145"/>
      <c r="J31" s="143"/>
      <c r="W31" s="439" t="s">
        <v>105</v>
      </c>
    </row>
    <row r="32" spans="1:23" s="4" customFormat="1" ht="15">
      <c r="W32" s="439" t="s">
        <v>104</v>
      </c>
    </row>
    <row r="33" spans="1:23" s="4" customFormat="1" ht="15.75" customHeight="1">
      <c r="A33" s="148" t="s">
        <v>48</v>
      </c>
      <c r="C33" s="149"/>
      <c r="D33" s="145"/>
      <c r="E33" s="146"/>
      <c r="F33" s="146"/>
      <c r="G33" s="145"/>
      <c r="H33" s="145"/>
      <c r="I33" s="145"/>
      <c r="J33" s="143"/>
    </row>
    <row r="34" spans="1:23" ht="15.75">
      <c r="B34" s="148"/>
      <c r="C34" s="656" t="s">
        <v>191</v>
      </c>
      <c r="D34" s="657"/>
      <c r="E34" s="658"/>
      <c r="F34" s="658"/>
    </row>
    <row r="35" spans="1:23" ht="15.75" customHeight="1">
      <c r="B35" s="148"/>
      <c r="C35" s="659"/>
      <c r="D35" s="659"/>
      <c r="E35" s="659"/>
      <c r="F35" s="659"/>
    </row>
    <row r="36" spans="1:23" ht="15.75" customHeight="1">
      <c r="B36" s="148"/>
      <c r="C36" s="660" t="s">
        <v>49</v>
      </c>
      <c r="D36" s="656"/>
      <c r="E36" s="656"/>
      <c r="F36" s="655"/>
      <c r="G36" s="149"/>
      <c r="H36" s="149"/>
      <c r="W36" s="150"/>
    </row>
    <row r="37" spans="1:23" ht="18.75" customHeight="1">
      <c r="C37" s="661" t="s">
        <v>192</v>
      </c>
      <c r="D37" s="661"/>
      <c r="E37" s="661"/>
      <c r="F37" s="656"/>
      <c r="W37" s="150"/>
    </row>
    <row r="38" spans="1:23" ht="30.75">
      <c r="C38" s="656" t="s">
        <v>193</v>
      </c>
      <c r="D38" s="662"/>
      <c r="E38" s="655"/>
      <c r="F38" s="655"/>
    </row>
    <row r="39" spans="1:23" ht="30.75">
      <c r="C39" s="656" t="s">
        <v>194</v>
      </c>
      <c r="D39" s="662"/>
      <c r="E39" s="655"/>
      <c r="F39" s="655"/>
    </row>
    <row r="40" spans="1:23" ht="30.75">
      <c r="C40" s="656" t="s">
        <v>195</v>
      </c>
      <c r="D40" s="663"/>
      <c r="E40" s="663"/>
      <c r="F40" s="663"/>
    </row>
  </sheetData>
  <mergeCells count="16">
    <mergeCell ref="C37:E37"/>
    <mergeCell ref="F4:Q4"/>
    <mergeCell ref="B6:C6"/>
    <mergeCell ref="A7:W7"/>
    <mergeCell ref="B8:B9"/>
    <mergeCell ref="C8:C9"/>
    <mergeCell ref="G8:V8"/>
    <mergeCell ref="G9:J9"/>
    <mergeCell ref="K9:N9"/>
    <mergeCell ref="O9:R9"/>
    <mergeCell ref="S9:V9"/>
    <mergeCell ref="W8:W10"/>
    <mergeCell ref="A11:C11"/>
    <mergeCell ref="A16:C16"/>
    <mergeCell ref="A20:C20"/>
    <mergeCell ref="C35:F35"/>
  </mergeCells>
  <printOptions horizontalCentered="1"/>
  <pageMargins left="0.78749999999999998" right="0.78749999999999998" top="0.98402777777777795" bottom="0.84513888888888899" header="0.511811023622047" footer="0.51180555555555596"/>
  <pageSetup paperSize="9" orientation="landscape" horizontalDpi="300" verticalDpi="300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0"/>
  <sheetViews>
    <sheetView showGridLines="0" topLeftCell="B1" zoomScale="80" zoomScaleNormal="80" workbookViewId="0">
      <selection activeCell="W1" sqref="W1:W3"/>
    </sheetView>
  </sheetViews>
  <sheetFormatPr defaultColWidth="9.140625" defaultRowHeight="12.75"/>
  <cols>
    <col min="1" max="1" width="4.42578125" style="1" customWidth="1"/>
    <col min="2" max="2" width="20.140625" style="1" customWidth="1"/>
    <col min="3" max="3" width="82.42578125" style="3" customWidth="1"/>
    <col min="4" max="4" width="10" style="4" customWidth="1"/>
    <col min="5" max="6" width="8.140625" style="4" customWidth="1"/>
    <col min="7" max="8" width="4.42578125" style="4" customWidth="1"/>
    <col min="9" max="9" width="3.42578125" style="4" customWidth="1"/>
    <col min="10" max="10" width="4.7109375" style="4" customWidth="1"/>
    <col min="11" max="12" width="4.42578125" style="4" customWidth="1"/>
    <col min="13" max="13" width="3.42578125" style="4" customWidth="1"/>
    <col min="14" max="14" width="4.7109375" style="4" customWidth="1"/>
    <col min="15" max="16" width="4.42578125" style="4" customWidth="1"/>
    <col min="17" max="17" width="3.42578125" style="4" customWidth="1"/>
    <col min="18" max="18" width="4.85546875" style="4" customWidth="1"/>
    <col min="19" max="20" width="4.42578125" style="4" customWidth="1"/>
    <col min="21" max="21" width="3.42578125" style="4" customWidth="1"/>
    <col min="22" max="22" width="4.7109375" style="4" customWidth="1"/>
    <col min="23" max="23" width="37.28515625" style="4" customWidth="1"/>
    <col min="24" max="1024" width="9.140625" style="4"/>
  </cols>
  <sheetData>
    <row r="1" spans="1:24 1025:1026" s="8" customFormat="1" ht="18">
      <c r="A1" s="5" t="s">
        <v>0</v>
      </c>
      <c r="B1" s="6"/>
      <c r="C1" s="7"/>
      <c r="F1" s="9"/>
      <c r="G1" s="9"/>
      <c r="H1" s="10"/>
      <c r="I1"/>
      <c r="J1" s="10"/>
      <c r="K1" s="10"/>
      <c r="L1" s="10" t="s">
        <v>1</v>
      </c>
      <c r="M1" s="10"/>
      <c r="N1" s="10"/>
      <c r="R1" s="9"/>
      <c r="S1" s="9"/>
      <c r="T1" s="9"/>
      <c r="U1" s="9"/>
      <c r="V1" s="11"/>
      <c r="W1" s="654" t="s">
        <v>190</v>
      </c>
    </row>
    <row r="2" spans="1:24 1025:1026" s="8" customFormat="1" ht="18">
      <c r="A2" s="5" t="s">
        <v>2</v>
      </c>
      <c r="B2" s="6"/>
      <c r="C2" s="7"/>
      <c r="F2" s="9"/>
      <c r="G2" s="9"/>
      <c r="H2" s="10"/>
      <c r="I2" s="10"/>
      <c r="J2" s="10"/>
      <c r="K2" s="10"/>
      <c r="L2" s="10" t="s">
        <v>3</v>
      </c>
      <c r="M2" s="10"/>
      <c r="N2" s="10"/>
      <c r="R2" s="9"/>
      <c r="S2" s="9"/>
      <c r="T2" s="9"/>
      <c r="U2" s="9"/>
      <c r="V2" s="11"/>
      <c r="W2" s="654" t="s">
        <v>198</v>
      </c>
    </row>
    <row r="3" spans="1:24 1025:1026" s="8" customFormat="1" ht="18">
      <c r="A3" s="13"/>
      <c r="B3" s="6"/>
      <c r="C3" s="7"/>
      <c r="F3" s="9"/>
      <c r="G3" s="9"/>
      <c r="H3" s="10"/>
      <c r="I3" s="10"/>
      <c r="J3" s="10"/>
      <c r="K3" s="10"/>
      <c r="L3" s="10" t="s">
        <v>4</v>
      </c>
      <c r="M3" s="10"/>
      <c r="N3" s="10"/>
      <c r="R3" s="9"/>
      <c r="S3" s="9"/>
      <c r="T3" s="9"/>
      <c r="U3" s="9"/>
      <c r="W3" s="654" t="s">
        <v>196</v>
      </c>
    </row>
    <row r="4" spans="1:24 1025:1026" ht="18">
      <c r="E4" s="10"/>
      <c r="F4" s="10"/>
      <c r="G4"/>
      <c r="I4" s="10"/>
      <c r="J4" s="10"/>
      <c r="L4" s="10" t="s">
        <v>50</v>
      </c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4 1025:1026" ht="18.75">
      <c r="F5" s="578" t="s">
        <v>110</v>
      </c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440"/>
      <c r="T5" s="440"/>
      <c r="U5" s="440"/>
      <c r="V5" s="10"/>
      <c r="W5" s="10"/>
      <c r="X5" s="10"/>
      <c r="AMK5" s="4"/>
      <c r="AML5" s="4"/>
    </row>
    <row r="6" spans="1:24 1025:1026" ht="33" customHeight="1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4 1025:1026" s="16" customFormat="1" ht="15.75">
      <c r="A7" s="580" t="s">
        <v>5</v>
      </c>
      <c r="B7" s="580"/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580"/>
      <c r="T7" s="580"/>
      <c r="U7" s="580"/>
      <c r="V7" s="580"/>
      <c r="W7" s="580"/>
      <c r="X7" s="15"/>
    </row>
    <row r="8" spans="1:24 1025:1026" s="16" customFormat="1" ht="15" customHeight="1">
      <c r="A8" s="17"/>
      <c r="B8" s="581" t="s">
        <v>6</v>
      </c>
      <c r="C8" s="582" t="s">
        <v>7</v>
      </c>
      <c r="D8" s="18" t="s">
        <v>8</v>
      </c>
      <c r="E8" s="19" t="s">
        <v>9</v>
      </c>
      <c r="F8" s="20" t="s">
        <v>10</v>
      </c>
      <c r="G8" s="583" t="s">
        <v>11</v>
      </c>
      <c r="H8" s="583"/>
      <c r="I8" s="583"/>
      <c r="J8" s="583"/>
      <c r="K8" s="583"/>
      <c r="L8" s="583"/>
      <c r="M8" s="583"/>
      <c r="N8" s="583"/>
      <c r="O8" s="583"/>
      <c r="P8" s="583"/>
      <c r="Q8" s="583"/>
      <c r="R8" s="583"/>
      <c r="S8" s="583"/>
      <c r="T8" s="583"/>
      <c r="U8" s="583"/>
      <c r="V8" s="583"/>
      <c r="W8" s="21" t="s">
        <v>12</v>
      </c>
      <c r="X8" s="22"/>
    </row>
    <row r="9" spans="1:24 1025:1026" s="16" customFormat="1" ht="15" customHeight="1">
      <c r="A9" s="23"/>
      <c r="B9" s="581"/>
      <c r="C9" s="582"/>
      <c r="D9" s="24" t="s">
        <v>13</v>
      </c>
      <c r="E9" s="25"/>
      <c r="F9" s="26"/>
      <c r="G9" s="584">
        <v>1</v>
      </c>
      <c r="H9" s="584"/>
      <c r="I9" s="584"/>
      <c r="J9" s="584"/>
      <c r="K9" s="585" t="s">
        <v>14</v>
      </c>
      <c r="L9" s="585"/>
      <c r="M9" s="585"/>
      <c r="N9" s="585"/>
      <c r="O9" s="585" t="s">
        <v>15</v>
      </c>
      <c r="P9" s="585"/>
      <c r="Q9" s="585"/>
      <c r="R9" s="585"/>
      <c r="S9" s="585" t="s">
        <v>16</v>
      </c>
      <c r="T9" s="585"/>
      <c r="U9" s="585"/>
      <c r="V9" s="585"/>
      <c r="W9" s="27"/>
      <c r="X9" s="22"/>
    </row>
    <row r="10" spans="1:24 1025:1026" s="16" customFormat="1" ht="15.75">
      <c r="A10" s="28"/>
      <c r="B10" s="29"/>
      <c r="C10" s="30"/>
      <c r="D10" s="31"/>
      <c r="E10" s="32"/>
      <c r="F10" s="33"/>
      <c r="G10" s="34" t="s">
        <v>17</v>
      </c>
      <c r="H10" s="35" t="s">
        <v>18</v>
      </c>
      <c r="I10" s="35" t="s">
        <v>19</v>
      </c>
      <c r="J10" s="36" t="s">
        <v>20</v>
      </c>
      <c r="K10" s="37" t="s">
        <v>17</v>
      </c>
      <c r="L10" s="35" t="s">
        <v>18</v>
      </c>
      <c r="M10" s="35" t="s">
        <v>19</v>
      </c>
      <c r="N10" s="36" t="s">
        <v>20</v>
      </c>
      <c r="O10" s="37" t="s">
        <v>17</v>
      </c>
      <c r="P10" s="35" t="s">
        <v>18</v>
      </c>
      <c r="Q10" s="35" t="s">
        <v>19</v>
      </c>
      <c r="R10" s="36" t="s">
        <v>20</v>
      </c>
      <c r="S10" s="37" t="s">
        <v>17</v>
      </c>
      <c r="T10" s="35" t="s">
        <v>18</v>
      </c>
      <c r="U10" s="35" t="s">
        <v>19</v>
      </c>
      <c r="V10" s="36" t="s">
        <v>20</v>
      </c>
      <c r="W10" s="38" t="s">
        <v>6</v>
      </c>
      <c r="X10" s="22"/>
    </row>
    <row r="11" spans="1:24 1025:1026" s="47" customFormat="1" ht="18.75" customHeight="1">
      <c r="A11" s="592" t="s">
        <v>51</v>
      </c>
      <c r="B11" s="592"/>
      <c r="C11" s="592"/>
      <c r="D11" s="39">
        <f>D12+D13+D14+D15</f>
        <v>52</v>
      </c>
      <c r="E11" s="40">
        <f>SUM(J11,N11,R11,V11)</f>
        <v>17</v>
      </c>
      <c r="F11" s="41"/>
      <c r="G11" s="45">
        <v>0</v>
      </c>
      <c r="H11" s="43">
        <v>0</v>
      </c>
      <c r="I11" s="152"/>
      <c r="J11" s="44">
        <v>0</v>
      </c>
      <c r="K11" s="153">
        <f>SUM(K12:K15)</f>
        <v>4</v>
      </c>
      <c r="L11" s="154">
        <f>SUM(L12:L15)</f>
        <v>12</v>
      </c>
      <c r="M11" s="154"/>
      <c r="N11" s="155">
        <f>SUM(N12:N15)</f>
        <v>5</v>
      </c>
      <c r="O11" s="153">
        <f>SUM(O12:O15)</f>
        <v>4</v>
      </c>
      <c r="P11" s="154">
        <f>SUM(P12:P15)</f>
        <v>8</v>
      </c>
      <c r="Q11" s="154"/>
      <c r="R11" s="155">
        <f>SUM(R12:R15)</f>
        <v>4</v>
      </c>
      <c r="S11" s="153">
        <f>SUM(S12:S15)</f>
        <v>4</v>
      </c>
      <c r="T11" s="154">
        <f>SUM(T12:T15)</f>
        <v>20</v>
      </c>
      <c r="U11" s="154"/>
      <c r="V11" s="155">
        <f>SUM(V12:V15)</f>
        <v>8</v>
      </c>
      <c r="W11" s="151"/>
    </row>
    <row r="12" spans="1:24 1025:1026" s="47" customFormat="1" ht="18.75" customHeight="1">
      <c r="A12" s="156" t="s">
        <v>52</v>
      </c>
      <c r="B12" s="576" t="s">
        <v>149</v>
      </c>
      <c r="C12" s="157" t="s">
        <v>53</v>
      </c>
      <c r="D12" s="158">
        <f>G12+H12+K12+L12+O12+P12+S12+T12</f>
        <v>12</v>
      </c>
      <c r="E12" s="159">
        <f>J12+N12+R12+V12</f>
        <v>4</v>
      </c>
      <c r="F12" s="158" t="s">
        <v>54</v>
      </c>
      <c r="G12" s="160"/>
      <c r="H12" s="161"/>
      <c r="I12" s="162"/>
      <c r="J12" s="163"/>
      <c r="K12" s="164"/>
      <c r="L12" s="161"/>
      <c r="M12" s="161"/>
      <c r="N12" s="163"/>
      <c r="O12" s="164"/>
      <c r="P12" s="161"/>
      <c r="Q12" s="161"/>
      <c r="R12" s="163"/>
      <c r="S12" s="164">
        <v>4</v>
      </c>
      <c r="T12" s="161">
        <v>8</v>
      </c>
      <c r="U12" s="161" t="s">
        <v>40</v>
      </c>
      <c r="V12" s="163">
        <v>4</v>
      </c>
      <c r="W12" s="60"/>
    </row>
    <row r="13" spans="1:24 1025:1026" s="98" customFormat="1" ht="18.75" customHeight="1">
      <c r="A13" s="156" t="s">
        <v>55</v>
      </c>
      <c r="B13" s="576" t="s">
        <v>153</v>
      </c>
      <c r="C13" s="61" t="s">
        <v>187</v>
      </c>
      <c r="D13" s="51">
        <f>G13+H13+K13+L13+O13+P13+S13+T13</f>
        <v>16</v>
      </c>
      <c r="E13" s="165">
        <f>J13+N13+R13+V13</f>
        <v>5</v>
      </c>
      <c r="F13" s="90" t="s">
        <v>54</v>
      </c>
      <c r="G13" s="97"/>
      <c r="H13" s="93"/>
      <c r="I13" s="94"/>
      <c r="J13" s="95"/>
      <c r="K13" s="92">
        <v>4</v>
      </c>
      <c r="L13" s="93">
        <v>12</v>
      </c>
      <c r="M13" s="93" t="s">
        <v>25</v>
      </c>
      <c r="N13" s="95">
        <v>5</v>
      </c>
      <c r="O13" s="92"/>
      <c r="P13" s="93"/>
      <c r="Q13" s="93"/>
      <c r="R13" s="95"/>
      <c r="S13" s="92"/>
      <c r="T13" s="94"/>
      <c r="U13" s="93"/>
      <c r="V13" s="95"/>
      <c r="W13" s="60"/>
    </row>
    <row r="14" spans="1:24 1025:1026" s="98" customFormat="1" ht="18.75" customHeight="1">
      <c r="A14" s="156" t="s">
        <v>56</v>
      </c>
      <c r="B14" s="576" t="s">
        <v>151</v>
      </c>
      <c r="C14" s="61" t="s">
        <v>57</v>
      </c>
      <c r="D14" s="51">
        <f>G14+H14+K14+L14+O14+P14+S14+T14</f>
        <v>12</v>
      </c>
      <c r="E14" s="165">
        <f>J14+N14+R14+V14</f>
        <v>4</v>
      </c>
      <c r="F14" s="90" t="s">
        <v>54</v>
      </c>
      <c r="G14" s="97"/>
      <c r="H14" s="93"/>
      <c r="I14" s="94"/>
      <c r="J14" s="95"/>
      <c r="K14" s="92"/>
      <c r="L14" s="93"/>
      <c r="M14" s="93"/>
      <c r="N14" s="95"/>
      <c r="O14" s="92">
        <v>4</v>
      </c>
      <c r="P14" s="93">
        <v>8</v>
      </c>
      <c r="Q14" s="93" t="s">
        <v>25</v>
      </c>
      <c r="R14" s="95">
        <v>4</v>
      </c>
      <c r="S14" s="63"/>
      <c r="T14" s="94"/>
      <c r="U14" s="93"/>
      <c r="V14" s="95"/>
      <c r="W14" s="60"/>
    </row>
    <row r="15" spans="1:24 1025:1026" s="98" customFormat="1" ht="18.75" customHeight="1">
      <c r="A15" s="156" t="s">
        <v>58</v>
      </c>
      <c r="B15" s="576" t="s">
        <v>152</v>
      </c>
      <c r="C15" s="61" t="s">
        <v>59</v>
      </c>
      <c r="D15" s="51">
        <f>G15+H15+K15+L15+O15+P15+S15+T15</f>
        <v>12</v>
      </c>
      <c r="E15" s="165">
        <f>J15+N15+R15+V15</f>
        <v>4</v>
      </c>
      <c r="F15" s="90" t="s">
        <v>54</v>
      </c>
      <c r="G15" s="97"/>
      <c r="H15" s="93"/>
      <c r="I15" s="94"/>
      <c r="J15" s="95"/>
      <c r="K15" s="92"/>
      <c r="L15" s="93"/>
      <c r="M15" s="93"/>
      <c r="N15" s="95"/>
      <c r="O15" s="92"/>
      <c r="P15" s="93"/>
      <c r="Q15" s="93"/>
      <c r="R15" s="95"/>
      <c r="S15" s="92">
        <v>0</v>
      </c>
      <c r="T15" s="93">
        <v>12</v>
      </c>
      <c r="U15" s="93" t="s">
        <v>40</v>
      </c>
      <c r="V15" s="95">
        <v>4</v>
      </c>
      <c r="W15" s="60"/>
    </row>
    <row r="16" spans="1:24 1025:1026" s="47" customFormat="1" ht="18.75" customHeight="1">
      <c r="A16" s="593" t="s">
        <v>60</v>
      </c>
      <c r="B16" s="593"/>
      <c r="C16" s="593"/>
      <c r="D16" s="79">
        <f>SUM(D17:D20)</f>
        <v>64</v>
      </c>
      <c r="E16" s="80">
        <f>SUM(E17:E20)</f>
        <v>42</v>
      </c>
      <c r="F16" s="81"/>
      <c r="G16" s="88">
        <f>SUM(G17:G20)</f>
        <v>0</v>
      </c>
      <c r="H16" s="83">
        <f>SUM(H17:H20)</f>
        <v>0</v>
      </c>
      <c r="I16" s="84"/>
      <c r="J16" s="85">
        <f>SUM(J17:J20)</f>
        <v>0</v>
      </c>
      <c r="K16" s="86">
        <f>SUM(K17:K20)</f>
        <v>4</v>
      </c>
      <c r="L16" s="87">
        <f>SUM(L17:L20)</f>
        <v>8</v>
      </c>
      <c r="M16" s="87"/>
      <c r="N16" s="85">
        <f>SUM(N17:N20)</f>
        <v>4</v>
      </c>
      <c r="O16" s="82">
        <f>SUM(O17:O20)</f>
        <v>4</v>
      </c>
      <c r="P16" s="83">
        <f>SUM(P17:P20)</f>
        <v>20</v>
      </c>
      <c r="Q16" s="83"/>
      <c r="R16" s="166">
        <f>SUM(R17:R20)</f>
        <v>14</v>
      </c>
      <c r="S16" s="82">
        <f>SUM(S17:S20)</f>
        <v>4</v>
      </c>
      <c r="T16" s="83">
        <f>SUM(T17:T20)</f>
        <v>24</v>
      </c>
      <c r="U16" s="83"/>
      <c r="V16" s="166">
        <f>SUM(V17:V20)</f>
        <v>24</v>
      </c>
      <c r="W16" s="89"/>
    </row>
    <row r="17" spans="1:23" s="98" customFormat="1" ht="18.75" customHeight="1">
      <c r="A17" s="109" t="s">
        <v>61</v>
      </c>
      <c r="B17" s="576" t="s">
        <v>150</v>
      </c>
      <c r="C17" s="110" t="s">
        <v>62</v>
      </c>
      <c r="D17" s="167">
        <f>SUM(G17,H17,K17,L17,O17,P17,S17,T17)</f>
        <v>12</v>
      </c>
      <c r="E17" s="168">
        <f>SUM(J17,N17,R17,V17)</f>
        <v>4</v>
      </c>
      <c r="F17" s="111" t="s">
        <v>54</v>
      </c>
      <c r="G17" s="118"/>
      <c r="H17" s="114"/>
      <c r="I17" s="115"/>
      <c r="J17" s="116"/>
      <c r="K17" s="113">
        <v>4</v>
      </c>
      <c r="L17" s="114">
        <v>8</v>
      </c>
      <c r="M17" s="114" t="s">
        <v>40</v>
      </c>
      <c r="N17" s="116">
        <v>4</v>
      </c>
      <c r="O17" s="169"/>
      <c r="P17" s="170"/>
      <c r="Q17" s="170"/>
      <c r="R17" s="171"/>
      <c r="S17" s="113"/>
      <c r="T17" s="114"/>
      <c r="U17" s="114"/>
      <c r="V17" s="116"/>
      <c r="W17" s="60"/>
    </row>
    <row r="18" spans="1:23" s="98" customFormat="1" ht="18.75" customHeight="1">
      <c r="A18" s="109" t="s">
        <v>64</v>
      </c>
      <c r="B18" s="576" t="s">
        <v>154</v>
      </c>
      <c r="C18" s="61" t="s">
        <v>65</v>
      </c>
      <c r="D18" s="167">
        <f>SUM(G18,H18,K18,L18,O18,P18,S18,T18)</f>
        <v>16</v>
      </c>
      <c r="E18" s="172">
        <v>4</v>
      </c>
      <c r="F18" s="90" t="s">
        <v>54</v>
      </c>
      <c r="G18" s="97"/>
      <c r="H18" s="93"/>
      <c r="I18" s="94"/>
      <c r="J18" s="95"/>
      <c r="K18" s="92"/>
      <c r="L18" s="93"/>
      <c r="M18" s="93"/>
      <c r="N18" s="95"/>
      <c r="O18" s="92">
        <v>4</v>
      </c>
      <c r="P18" s="93">
        <v>12</v>
      </c>
      <c r="Q18" s="93" t="s">
        <v>25</v>
      </c>
      <c r="R18" s="95">
        <v>4</v>
      </c>
      <c r="S18" s="92"/>
      <c r="T18" s="93"/>
      <c r="U18" s="93"/>
      <c r="V18" s="95"/>
      <c r="W18" s="60"/>
    </row>
    <row r="19" spans="1:23" s="98" customFormat="1" ht="18.75" customHeight="1">
      <c r="A19" s="109" t="s">
        <v>66</v>
      </c>
      <c r="B19" s="576" t="s">
        <v>155</v>
      </c>
      <c r="C19" s="61" t="s">
        <v>188</v>
      </c>
      <c r="D19" s="167">
        <f>SUM(G19,H19,K19,L19,O19,P19,S19,T19)</f>
        <v>12</v>
      </c>
      <c r="E19" s="172">
        <f>SUM(J19,N19,R19,V19)</f>
        <v>4</v>
      </c>
      <c r="F19" s="90" t="s">
        <v>54</v>
      </c>
      <c r="G19" s="97"/>
      <c r="H19" s="93"/>
      <c r="I19" s="94"/>
      <c r="J19" s="95"/>
      <c r="K19" s="92"/>
      <c r="L19" s="93"/>
      <c r="M19" s="93"/>
      <c r="N19" s="95"/>
      <c r="O19" s="92"/>
      <c r="P19" s="93"/>
      <c r="Q19" s="93"/>
      <c r="R19" s="95"/>
      <c r="S19" s="92">
        <v>4</v>
      </c>
      <c r="T19" s="93">
        <v>8</v>
      </c>
      <c r="U19" s="93" t="s">
        <v>25</v>
      </c>
      <c r="V19" s="95">
        <v>4</v>
      </c>
      <c r="W19" s="60"/>
    </row>
    <row r="20" spans="1:23" s="98" customFormat="1" ht="18.75" customHeight="1">
      <c r="A20" s="109" t="s">
        <v>67</v>
      </c>
      <c r="B20" s="576" t="s">
        <v>172</v>
      </c>
      <c r="C20" s="119" t="s">
        <v>68</v>
      </c>
      <c r="D20" s="167">
        <f>SUM(G20,H20,K20,L20,O20,P20,S20,T20)</f>
        <v>24</v>
      </c>
      <c r="E20" s="173">
        <f>SUM(J20,N20,R20,V20)</f>
        <v>30</v>
      </c>
      <c r="F20" s="174" t="s">
        <v>54</v>
      </c>
      <c r="G20" s="175"/>
      <c r="H20" s="176"/>
      <c r="I20" s="177"/>
      <c r="J20" s="178"/>
      <c r="K20" s="179"/>
      <c r="L20" s="176"/>
      <c r="M20" s="176"/>
      <c r="N20" s="178"/>
      <c r="O20" s="179">
        <v>0</v>
      </c>
      <c r="P20" s="176">
        <v>8</v>
      </c>
      <c r="Q20" s="176" t="s">
        <v>40</v>
      </c>
      <c r="R20" s="178">
        <v>10</v>
      </c>
      <c r="S20" s="179">
        <v>0</v>
      </c>
      <c r="T20" s="176">
        <v>16</v>
      </c>
      <c r="U20" s="176" t="s">
        <v>40</v>
      </c>
      <c r="V20" s="180">
        <v>20</v>
      </c>
      <c r="W20" s="181"/>
    </row>
    <row r="21" spans="1:23" s="47" customFormat="1" ht="18.75" customHeight="1">
      <c r="A21" s="594" t="s">
        <v>103</v>
      </c>
      <c r="B21" s="594"/>
      <c r="C21" s="594"/>
      <c r="D21" s="182">
        <f>SUM(G21,K21,O21,S21)</f>
        <v>116</v>
      </c>
      <c r="E21" s="183">
        <f>SUM(J21,N21,R21,V21)</f>
        <v>59</v>
      </c>
      <c r="F21" s="183"/>
      <c r="G21" s="595">
        <f>SUM(G11:H11,G16:H16)</f>
        <v>0</v>
      </c>
      <c r="H21" s="595"/>
      <c r="I21" s="184"/>
      <c r="J21" s="185">
        <f>SUM(J11,J16)</f>
        <v>0</v>
      </c>
      <c r="K21" s="595">
        <f>SUM(K11,L11,K16,L16)</f>
        <v>28</v>
      </c>
      <c r="L21" s="595"/>
      <c r="M21" s="184"/>
      <c r="N21" s="185">
        <f>SUM(N11,N16)</f>
        <v>9</v>
      </c>
      <c r="O21" s="595">
        <f>SUM(O11,P11,O16,P16)</f>
        <v>36</v>
      </c>
      <c r="P21" s="595"/>
      <c r="Q21" s="184"/>
      <c r="R21" s="185">
        <f>SUM(R11,R16)</f>
        <v>18</v>
      </c>
      <c r="S21" s="595">
        <f>SUM(S11,T11,S16,T16)</f>
        <v>52</v>
      </c>
      <c r="T21" s="595"/>
      <c r="U21" s="184"/>
      <c r="V21" s="186">
        <f>SUM(V11,V16)</f>
        <v>32</v>
      </c>
      <c r="W21" s="455"/>
    </row>
    <row r="22" spans="1:23" s="47" customFormat="1" ht="18.75" customHeight="1">
      <c r="A22" s="600" t="s">
        <v>123</v>
      </c>
      <c r="B22" s="600"/>
      <c r="C22" s="600"/>
      <c r="D22" s="187">
        <f>SUM(G22,K22,O22,S22)</f>
        <v>183</v>
      </c>
      <c r="E22" s="188">
        <f>SUM(J22,N22,R22,V22)</f>
        <v>53</v>
      </c>
      <c r="F22" s="188"/>
      <c r="G22" s="591">
        <f>MSc_L_Base!$G$27+MSc_L_Base!$H$27</f>
        <v>100</v>
      </c>
      <c r="H22" s="591"/>
      <c r="I22" s="190"/>
      <c r="J22" s="191">
        <f>MSc_L_Base!$J$27</f>
        <v>29</v>
      </c>
      <c r="K22" s="591">
        <f>MSc_L_Base!$K$27+MSc_L_Base!$L$27</f>
        <v>55</v>
      </c>
      <c r="L22" s="591"/>
      <c r="M22" s="190"/>
      <c r="N22" s="191">
        <f>MSc_L_Base!$N$27</f>
        <v>16</v>
      </c>
      <c r="O22" s="591">
        <f>MSc_L_Base!$O$27+MSc_L_Base!$P$27</f>
        <v>28</v>
      </c>
      <c r="P22" s="591"/>
      <c r="Q22" s="190"/>
      <c r="R22" s="191">
        <f>MSc_L_Base!$R$27</f>
        <v>8</v>
      </c>
      <c r="S22" s="591">
        <f>MSc_L_Base!$S$27+MSc_L_Base!$T$27</f>
        <v>0</v>
      </c>
      <c r="T22" s="591"/>
      <c r="U22" s="190"/>
      <c r="V22" s="192">
        <f>MSc_L_Base!$V$27</f>
        <v>0</v>
      </c>
      <c r="W22" s="456"/>
    </row>
    <row r="23" spans="1:23" s="47" customFormat="1" ht="18.75" customHeight="1">
      <c r="A23" s="600" t="s">
        <v>69</v>
      </c>
      <c r="B23" s="600"/>
      <c r="C23" s="600"/>
      <c r="D23" s="187">
        <f>SUM(G23,K23,O23,S23)</f>
        <v>16</v>
      </c>
      <c r="E23" s="188">
        <f>SUM(J23,N23,R23,V23)</f>
        <v>6</v>
      </c>
      <c r="F23" s="188"/>
      <c r="G23" s="591">
        <v>0</v>
      </c>
      <c r="H23" s="591"/>
      <c r="I23" s="190"/>
      <c r="J23" s="191">
        <v>0</v>
      </c>
      <c r="K23" s="591">
        <v>8</v>
      </c>
      <c r="L23" s="591"/>
      <c r="M23" s="190"/>
      <c r="N23" s="191">
        <v>3</v>
      </c>
      <c r="O23" s="591">
        <v>8</v>
      </c>
      <c r="P23" s="591"/>
      <c r="Q23" s="190"/>
      <c r="R23" s="191">
        <v>3</v>
      </c>
      <c r="S23" s="591">
        <v>0</v>
      </c>
      <c r="T23" s="591"/>
      <c r="U23" s="190"/>
      <c r="V23" s="192">
        <v>0</v>
      </c>
      <c r="W23" s="456"/>
    </row>
    <row r="24" spans="1:23" s="47" customFormat="1" ht="18.75" customHeight="1">
      <c r="A24" s="601" t="s">
        <v>70</v>
      </c>
      <c r="B24" s="601"/>
      <c r="C24" s="601"/>
      <c r="D24" s="194"/>
      <c r="E24" s="195"/>
      <c r="F24" s="195"/>
      <c r="G24" s="196"/>
      <c r="H24" s="197"/>
      <c r="I24" s="197"/>
      <c r="J24" s="198"/>
      <c r="K24" s="92">
        <v>8</v>
      </c>
      <c r="L24" s="93">
        <v>0</v>
      </c>
      <c r="M24" s="93" t="s">
        <v>40</v>
      </c>
      <c r="N24" s="96">
        <v>3</v>
      </c>
      <c r="O24" s="92"/>
      <c r="P24" s="93"/>
      <c r="Q24" s="93"/>
      <c r="R24" s="96"/>
      <c r="S24" s="199"/>
      <c r="T24" s="197"/>
      <c r="U24" s="197"/>
      <c r="V24" s="200"/>
      <c r="W24" s="193"/>
    </row>
    <row r="25" spans="1:23" s="47" customFormat="1" ht="18.75" customHeight="1" thickBot="1">
      <c r="A25" s="601" t="s">
        <v>71</v>
      </c>
      <c r="B25" s="601"/>
      <c r="C25" s="601"/>
      <c r="D25" s="194"/>
      <c r="E25" s="195"/>
      <c r="F25" s="195"/>
      <c r="G25" s="196"/>
      <c r="H25" s="197"/>
      <c r="I25" s="197"/>
      <c r="J25" s="198"/>
      <c r="K25" s="92"/>
      <c r="L25" s="93"/>
      <c r="M25" s="93"/>
      <c r="N25" s="96"/>
      <c r="O25" s="92">
        <v>8</v>
      </c>
      <c r="P25" s="93">
        <v>0</v>
      </c>
      <c r="Q25" s="93" t="s">
        <v>40</v>
      </c>
      <c r="R25" s="96">
        <v>3</v>
      </c>
      <c r="S25" s="199"/>
      <c r="T25" s="197"/>
      <c r="U25" s="197"/>
      <c r="V25" s="200"/>
      <c r="W25" s="201"/>
    </row>
    <row r="26" spans="1:23" s="98" customFormat="1" ht="15" customHeight="1" thickBot="1">
      <c r="A26" s="602" t="s">
        <v>117</v>
      </c>
      <c r="B26" s="602"/>
      <c r="C26" s="602"/>
      <c r="D26" s="202">
        <f>D27+D28</f>
        <v>12</v>
      </c>
      <c r="E26" s="202">
        <f>E27+E28</f>
        <v>2</v>
      </c>
      <c r="F26" s="203"/>
      <c r="G26" s="597">
        <v>6</v>
      </c>
      <c r="H26" s="598"/>
      <c r="I26" s="205"/>
      <c r="J26" s="206">
        <v>1</v>
      </c>
      <c r="K26" s="597">
        <v>6</v>
      </c>
      <c r="L26" s="598"/>
      <c r="M26" s="205"/>
      <c r="N26" s="206">
        <v>1</v>
      </c>
      <c r="O26" s="204"/>
      <c r="P26" s="205"/>
      <c r="Q26" s="205"/>
      <c r="R26" s="206"/>
      <c r="S26" s="207"/>
      <c r="T26" s="205"/>
      <c r="U26" s="205"/>
      <c r="V26" s="208"/>
      <c r="W26" s="209"/>
    </row>
    <row r="27" spans="1:23" s="98" customFormat="1" ht="15" customHeight="1">
      <c r="A27" s="48" t="s">
        <v>72</v>
      </c>
      <c r="B27" s="99"/>
      <c r="C27" s="210" t="s">
        <v>73</v>
      </c>
      <c r="D27" s="111">
        <f>SUM(G27,H27,K27,L27,O27,P27,S27,T27)</f>
        <v>6</v>
      </c>
      <c r="E27" s="111">
        <f>SUM(J27,N27,R27,V27)</f>
        <v>1</v>
      </c>
      <c r="F27" s="211"/>
      <c r="G27" s="212">
        <v>0</v>
      </c>
      <c r="H27" s="213">
        <v>6</v>
      </c>
      <c r="I27" s="213" t="s">
        <v>74</v>
      </c>
      <c r="J27" s="214">
        <v>1</v>
      </c>
      <c r="K27" s="212"/>
      <c r="L27" s="213"/>
      <c r="M27" s="213"/>
      <c r="N27" s="214"/>
      <c r="O27" s="212"/>
      <c r="P27" s="213"/>
      <c r="Q27" s="213"/>
      <c r="R27" s="214"/>
      <c r="S27" s="215"/>
      <c r="T27" s="213"/>
      <c r="U27" s="213"/>
      <c r="V27" s="216"/>
      <c r="W27" s="217"/>
    </row>
    <row r="28" spans="1:23" s="98" customFormat="1" ht="15" customHeight="1" thickBot="1">
      <c r="A28" s="218" t="s">
        <v>75</v>
      </c>
      <c r="B28" s="219"/>
      <c r="C28" s="70" t="s">
        <v>76</v>
      </c>
      <c r="D28" s="174">
        <f>SUM(G28,H28,K28,L28,O28,P28,S28,T28)</f>
        <v>6</v>
      </c>
      <c r="E28" s="174">
        <f>SUM(J28,N28,R28,V28)</f>
        <v>1</v>
      </c>
      <c r="F28" s="220"/>
      <c r="G28" s="221"/>
      <c r="H28" s="222"/>
      <c r="I28" s="223"/>
      <c r="J28" s="224"/>
      <c r="K28" s="221">
        <v>0</v>
      </c>
      <c r="L28" s="222">
        <v>6</v>
      </c>
      <c r="M28" s="223" t="s">
        <v>74</v>
      </c>
      <c r="N28" s="224">
        <v>1</v>
      </c>
      <c r="O28" s="221"/>
      <c r="P28" s="222"/>
      <c r="Q28" s="222"/>
      <c r="R28" s="224"/>
      <c r="S28" s="225"/>
      <c r="T28" s="222"/>
      <c r="U28" s="223"/>
      <c r="V28" s="226"/>
      <c r="W28" s="450" t="s">
        <v>73</v>
      </c>
    </row>
    <row r="29" spans="1:23" s="47" customFormat="1" ht="15" customHeight="1">
      <c r="A29" s="599" t="s">
        <v>111</v>
      </c>
      <c r="B29" s="599"/>
      <c r="C29" s="599"/>
      <c r="D29" s="227">
        <f>D21+D22+D23+D26</f>
        <v>327</v>
      </c>
      <c r="E29" s="227">
        <f>E21+E22+E23+E26</f>
        <v>120</v>
      </c>
      <c r="F29" s="228"/>
      <c r="G29" s="229"/>
      <c r="H29" s="230"/>
      <c r="I29" s="230"/>
      <c r="J29" s="231">
        <f>J21+J22+J23+J27</f>
        <v>30</v>
      </c>
      <c r="K29" s="232"/>
      <c r="L29" s="230"/>
      <c r="M29" s="230"/>
      <c r="N29" s="231">
        <f>N21+N22+N23+N28</f>
        <v>29</v>
      </c>
      <c r="O29" s="232"/>
      <c r="P29" s="230"/>
      <c r="Q29" s="230"/>
      <c r="R29" s="231">
        <f>SUM(R21,R22,R23)</f>
        <v>29</v>
      </c>
      <c r="S29" s="232"/>
      <c r="T29" s="230"/>
      <c r="U29" s="230"/>
      <c r="V29" s="452">
        <f>SUM(V21,V22,V23)</f>
        <v>32</v>
      </c>
      <c r="W29" s="454"/>
    </row>
    <row r="30" spans="1:23" s="47" customFormat="1" ht="15" customHeight="1">
      <c r="A30" s="233"/>
      <c r="B30" s="234"/>
      <c r="C30" s="235" t="s">
        <v>118</v>
      </c>
      <c r="D30" s="51"/>
      <c r="E30" s="51"/>
      <c r="F30" s="51"/>
      <c r="G30" s="596">
        <f>SUM(G21,G22,G23)</f>
        <v>100</v>
      </c>
      <c r="H30" s="596"/>
      <c r="I30" s="64"/>
      <c r="J30" s="67"/>
      <c r="K30" s="596">
        <f>SUM(K21,K22,K23)</f>
        <v>91</v>
      </c>
      <c r="L30" s="596"/>
      <c r="M30" s="64"/>
      <c r="N30" s="67"/>
      <c r="O30" s="596">
        <f>SUM(O21,O22,O23)</f>
        <v>72</v>
      </c>
      <c r="P30" s="596"/>
      <c r="Q30" s="64"/>
      <c r="R30" s="67"/>
      <c r="S30" s="596">
        <f>SUM(S21,S22,S23)</f>
        <v>52</v>
      </c>
      <c r="T30" s="596"/>
      <c r="U30" s="64"/>
      <c r="V30" s="256"/>
      <c r="W30" s="453"/>
    </row>
    <row r="31" spans="1:23" s="47" customFormat="1" ht="15" customHeight="1">
      <c r="A31" s="233"/>
      <c r="B31" s="234"/>
      <c r="C31" s="235" t="s">
        <v>115</v>
      </c>
      <c r="D31" s="51"/>
      <c r="E31" s="51"/>
      <c r="F31" s="51"/>
      <c r="G31" s="69"/>
      <c r="H31" s="64"/>
      <c r="I31" s="64">
        <f>COUNTIF(MSc_L_Base!I12:I25,"tm")+COUNTIF(I12:I25,"tm")</f>
        <v>2</v>
      </c>
      <c r="J31" s="67"/>
      <c r="K31" s="63"/>
      <c r="L31" s="64"/>
      <c r="M31" s="64">
        <f>COUNTIF(MSc_L_Base!M12:M25,"tm")+COUNTIF(M12:M25,"tm")</f>
        <v>3</v>
      </c>
      <c r="N31" s="67"/>
      <c r="O31" s="63"/>
      <c r="P31" s="64"/>
      <c r="Q31" s="64">
        <f>COUNTIF(MSc_L_Base!Q11:Q24,"tm")+COUNTIF(Q11:Q25,"tm")</f>
        <v>2</v>
      </c>
      <c r="R31" s="67"/>
      <c r="S31" s="63"/>
      <c r="T31" s="64"/>
      <c r="U31" s="64">
        <f>COUNTIF(MSc_L_Base!U11:U24,"tm")+COUNTIF(U11:U20,"tm")</f>
        <v>3</v>
      </c>
      <c r="V31" s="256"/>
      <c r="W31" s="51"/>
    </row>
    <row r="32" spans="1:23" s="47" customFormat="1" ht="18.75" customHeight="1" thickBot="1">
      <c r="A32" s="236"/>
      <c r="B32" s="237"/>
      <c r="C32" s="238" t="s">
        <v>114</v>
      </c>
      <c r="D32" s="239"/>
      <c r="E32" s="239"/>
      <c r="F32" s="239"/>
      <c r="G32" s="240"/>
      <c r="H32" s="241"/>
      <c r="I32" s="241">
        <f>COUNTIF(MSc_L_Base!I12:I25,"e")+COUNTIF(I12:I25,"e")</f>
        <v>4</v>
      </c>
      <c r="J32" s="242"/>
      <c r="K32" s="243"/>
      <c r="L32" s="241"/>
      <c r="M32" s="241">
        <f>COUNTIF(MSc_L_Base!M12:M25,"e")+COUNTIF(M12:M25,"e")</f>
        <v>4</v>
      </c>
      <c r="N32" s="242"/>
      <c r="O32" s="243"/>
      <c r="P32" s="241"/>
      <c r="Q32" s="446">
        <f>COUNTIF(MSc_L_Base!Q12:Q25,"e")+COUNTIF(Q12:Q25,"e")</f>
        <v>4</v>
      </c>
      <c r="R32" s="242"/>
      <c r="S32" s="243"/>
      <c r="T32" s="241"/>
      <c r="U32" s="446">
        <f>COUNTIF(MSc_L_Base!U12:U25,"e")+COUNTIF(U12:U25,"e")</f>
        <v>1</v>
      </c>
      <c r="V32" s="273"/>
      <c r="W32" s="239"/>
    </row>
    <row r="33" spans="3:23" ht="15" customHeight="1">
      <c r="C33" s="138"/>
      <c r="D33" s="139"/>
      <c r="E33" s="140"/>
      <c r="F33" s="140"/>
      <c r="G33" s="141"/>
      <c r="H33" s="141"/>
      <c r="I33" s="244"/>
      <c r="J33" s="143"/>
      <c r="K33" s="141"/>
      <c r="L33" s="141"/>
      <c r="M33" s="244"/>
      <c r="N33" s="143"/>
      <c r="O33" s="141"/>
      <c r="P33" s="141"/>
      <c r="Q33" s="244"/>
      <c r="R33" s="143"/>
      <c r="S33" s="141"/>
      <c r="T33" s="141"/>
      <c r="U33" s="244"/>
      <c r="V33" s="143"/>
      <c r="W33" s="143"/>
    </row>
    <row r="34" spans="3:23" ht="15" customHeight="1">
      <c r="C34" s="138"/>
      <c r="D34" s="139"/>
      <c r="E34" s="140"/>
      <c r="F34" s="140"/>
      <c r="G34" s="141"/>
      <c r="H34" s="141"/>
      <c r="I34" s="244"/>
      <c r="J34" s="143"/>
      <c r="K34" s="141"/>
      <c r="L34" s="141"/>
      <c r="M34" s="244"/>
      <c r="N34" s="143"/>
      <c r="O34" s="141"/>
      <c r="P34" s="141"/>
      <c r="Q34" s="244"/>
      <c r="R34" s="143"/>
      <c r="S34" s="141"/>
      <c r="T34" s="141"/>
      <c r="U34" s="244"/>
      <c r="V34" s="143"/>
      <c r="W34" s="143"/>
    </row>
    <row r="35" spans="3:23" ht="15" customHeight="1"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141"/>
      <c r="U35" s="244"/>
      <c r="V35" s="141"/>
      <c r="W35" s="141"/>
    </row>
    <row r="36" spans="3:23" ht="15" customHeight="1"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  <row r="37" spans="3:23" s="4" customFormat="1" ht="15" customHeight="1">
      <c r="W37" s="439" t="s">
        <v>105</v>
      </c>
    </row>
    <row r="38" spans="3:23" s="4" customFormat="1" ht="15">
      <c r="K38" s="245"/>
      <c r="N38" s="245"/>
      <c r="W38" s="439" t="s">
        <v>104</v>
      </c>
    </row>
    <row r="39" spans="3:23" ht="18.75">
      <c r="C39" s="246" t="s">
        <v>121</v>
      </c>
      <c r="D39" s="247">
        <f>SUM(G11,G16,K11,K16,O11,O16,S11,S16,MSc_L_Base!G27,MSc_L_Base!K27,MSc_L_Base!O27,MSc_L_Base!S27)</f>
        <v>105</v>
      </c>
      <c r="E39" s="442">
        <f>D39/D29</f>
        <v>0.32110091743119268</v>
      </c>
      <c r="W39" s="150"/>
    </row>
    <row r="40" spans="3:23" ht="15">
      <c r="C40" s="246" t="s">
        <v>122</v>
      </c>
      <c r="D40" s="247">
        <f>SUM(H11,I11,L11,M11,P11,Q11,T11,U11,H16,I16,L16,M16,P16,Q16,T16,U16,K23,O23,H27,L28,MSc_L_Base!H27,MSc_L_Base!I27,MSc_L_Base!L27,MSc_L_Base!M27,MSc_L_Base!P27,MSc_L_Base!Q27,MSc_L_Base!T27,MSc_L_Base!U27)</f>
        <v>222</v>
      </c>
      <c r="E40" s="442">
        <f>D40/D29</f>
        <v>0.67889908256880738</v>
      </c>
    </row>
  </sheetData>
  <mergeCells count="36">
    <mergeCell ref="F5:R5"/>
    <mergeCell ref="A24:C24"/>
    <mergeCell ref="A25:C25"/>
    <mergeCell ref="A26:C26"/>
    <mergeCell ref="O21:P21"/>
    <mergeCell ref="G22:H22"/>
    <mergeCell ref="K22:L22"/>
    <mergeCell ref="O22:P22"/>
    <mergeCell ref="A7:W7"/>
    <mergeCell ref="B8:B9"/>
    <mergeCell ref="C8:C9"/>
    <mergeCell ref="G8:V8"/>
    <mergeCell ref="G9:J9"/>
    <mergeCell ref="K9:N9"/>
    <mergeCell ref="A22:C22"/>
    <mergeCell ref="O9:R9"/>
    <mergeCell ref="A29:C29"/>
    <mergeCell ref="A23:C23"/>
    <mergeCell ref="G23:H23"/>
    <mergeCell ref="K23:L23"/>
    <mergeCell ref="O23:P23"/>
    <mergeCell ref="K30:L30"/>
    <mergeCell ref="O30:P30"/>
    <mergeCell ref="S30:T30"/>
    <mergeCell ref="G30:H30"/>
    <mergeCell ref="S23:T23"/>
    <mergeCell ref="K26:L26"/>
    <mergeCell ref="G26:H26"/>
    <mergeCell ref="S22:T22"/>
    <mergeCell ref="S9:V9"/>
    <mergeCell ref="A11:C11"/>
    <mergeCell ref="A16:C16"/>
    <mergeCell ref="A21:C21"/>
    <mergeCell ref="G21:H21"/>
    <mergeCell ref="K21:L21"/>
    <mergeCell ref="S21:T21"/>
  </mergeCells>
  <printOptions horizontalCentered="1"/>
  <pageMargins left="0.78749999999999998" right="0.78749999999999998" top="0.98402777777777795" bottom="0.98402777777777795" header="0.511811023622047" footer="0.51180555555555596"/>
  <pageSetup paperSize="9" orientation="landscape" horizontalDpi="300" verticalDpi="300"/>
  <headerFooter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showGridLines="0" topLeftCell="B1" zoomScale="80" zoomScaleNormal="80" workbookViewId="0">
      <selection activeCell="W1" sqref="W1:W3"/>
    </sheetView>
  </sheetViews>
  <sheetFormatPr defaultColWidth="9.140625" defaultRowHeight="12.75"/>
  <cols>
    <col min="1" max="1" width="5.42578125" style="1" customWidth="1"/>
    <col min="2" max="2" width="18.28515625" style="1" customWidth="1"/>
    <col min="3" max="3" width="85" style="3" customWidth="1"/>
    <col min="4" max="6" width="8.140625" style="4" customWidth="1"/>
    <col min="7" max="8" width="4.42578125" style="4" customWidth="1"/>
    <col min="9" max="9" width="3.42578125" style="4" customWidth="1"/>
    <col min="10" max="10" width="4.7109375" style="4" customWidth="1"/>
    <col min="11" max="12" width="4.42578125" style="4" customWidth="1"/>
    <col min="13" max="13" width="3.42578125" style="4" customWidth="1"/>
    <col min="14" max="14" width="4.7109375" style="4" customWidth="1"/>
    <col min="15" max="16" width="4.42578125" style="4" customWidth="1"/>
    <col min="17" max="17" width="3.42578125" style="4" customWidth="1"/>
    <col min="18" max="18" width="4.85546875" style="4" customWidth="1"/>
    <col min="19" max="20" width="4.42578125" style="4" customWidth="1"/>
    <col min="21" max="21" width="3.42578125" style="4" customWidth="1"/>
    <col min="22" max="22" width="4.7109375" style="4" customWidth="1"/>
    <col min="23" max="23" width="37.85546875" style="4" customWidth="1"/>
    <col min="24" max="1024" width="9.140625" style="4"/>
  </cols>
  <sheetData>
    <row r="1" spans="1:24" s="8" customFormat="1" ht="18">
      <c r="A1" s="5" t="s">
        <v>0</v>
      </c>
      <c r="B1" s="6"/>
      <c r="C1" s="7"/>
      <c r="F1" s="9"/>
      <c r="G1" s="9"/>
      <c r="H1" s="10"/>
      <c r="I1"/>
      <c r="J1" s="10"/>
      <c r="K1" s="10"/>
      <c r="L1" s="10" t="s">
        <v>1</v>
      </c>
      <c r="M1" s="10"/>
      <c r="N1" s="10"/>
      <c r="R1" s="9"/>
      <c r="S1" s="9"/>
      <c r="T1" s="9"/>
      <c r="U1" s="9"/>
      <c r="V1" s="11"/>
      <c r="W1" s="654" t="s">
        <v>190</v>
      </c>
    </row>
    <row r="2" spans="1:24" s="8" customFormat="1" ht="18">
      <c r="A2" s="5" t="s">
        <v>2</v>
      </c>
      <c r="B2" s="6"/>
      <c r="C2" s="7"/>
      <c r="F2" s="9"/>
      <c r="G2" s="9"/>
      <c r="H2" s="10"/>
      <c r="I2" s="10"/>
      <c r="J2" s="10"/>
      <c r="K2" s="10"/>
      <c r="L2" s="12" t="s">
        <v>3</v>
      </c>
      <c r="M2" s="10"/>
      <c r="N2" s="10"/>
      <c r="R2" s="9"/>
      <c r="S2" s="9"/>
      <c r="T2" s="9"/>
      <c r="U2" s="9"/>
      <c r="V2" s="11"/>
      <c r="W2" s="654" t="s">
        <v>197</v>
      </c>
    </row>
    <row r="3" spans="1:24" s="8" customFormat="1" ht="18">
      <c r="A3" s="13"/>
      <c r="B3" s="6"/>
      <c r="C3" s="7"/>
      <c r="F3" s="9"/>
      <c r="G3" s="9"/>
      <c r="H3" s="10"/>
      <c r="I3" s="10"/>
      <c r="J3" s="10"/>
      <c r="K3" s="10"/>
      <c r="L3" s="10" t="s">
        <v>4</v>
      </c>
      <c r="M3" s="10"/>
      <c r="N3" s="10"/>
      <c r="R3" s="9"/>
      <c r="S3" s="9"/>
      <c r="T3" s="9"/>
      <c r="U3" s="9"/>
      <c r="W3" s="654" t="s">
        <v>196</v>
      </c>
    </row>
    <row r="4" spans="1:24" ht="18">
      <c r="E4" s="10"/>
      <c r="F4" s="10"/>
      <c r="G4" s="10"/>
      <c r="H4" s="10"/>
      <c r="I4" s="10"/>
      <c r="J4" s="10"/>
      <c r="K4" s="10"/>
      <c r="L4" s="10" t="s">
        <v>77</v>
      </c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4" ht="18" customHeight="1">
      <c r="C5" s="441"/>
      <c r="D5" s="441"/>
      <c r="E5" s="611" t="s">
        <v>116</v>
      </c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441"/>
      <c r="V5" s="441"/>
      <c r="W5" s="441"/>
    </row>
    <row r="6" spans="1:24" ht="33" customHeight="1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4" s="16" customFormat="1" ht="16.5" thickBot="1">
      <c r="A7" s="580" t="s">
        <v>5</v>
      </c>
      <c r="B7" s="580"/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580"/>
      <c r="T7" s="580"/>
      <c r="U7" s="580"/>
      <c r="V7" s="580"/>
      <c r="W7" s="580"/>
      <c r="X7" s="15"/>
    </row>
    <row r="8" spans="1:24" s="16" customFormat="1" ht="15" customHeight="1" thickBot="1">
      <c r="A8" s="17"/>
      <c r="B8" s="581" t="s">
        <v>6</v>
      </c>
      <c r="C8" s="582" t="s">
        <v>7</v>
      </c>
      <c r="D8" s="18" t="s">
        <v>8</v>
      </c>
      <c r="E8" s="563" t="s">
        <v>9</v>
      </c>
      <c r="F8" s="443" t="s">
        <v>10</v>
      </c>
      <c r="G8" s="606" t="s">
        <v>11</v>
      </c>
      <c r="H8" s="583"/>
      <c r="I8" s="583"/>
      <c r="J8" s="583"/>
      <c r="K8" s="583"/>
      <c r="L8" s="583"/>
      <c r="M8" s="583"/>
      <c r="N8" s="583"/>
      <c r="O8" s="583"/>
      <c r="P8" s="583"/>
      <c r="Q8" s="583"/>
      <c r="R8" s="583"/>
      <c r="S8" s="583"/>
      <c r="T8" s="583"/>
      <c r="U8" s="583"/>
      <c r="V8" s="583"/>
      <c r="W8" s="21" t="s">
        <v>12</v>
      </c>
      <c r="X8" s="22"/>
    </row>
    <row r="9" spans="1:24" s="16" customFormat="1" ht="15" customHeight="1" thickBot="1">
      <c r="A9" s="23"/>
      <c r="B9" s="581"/>
      <c r="C9" s="582"/>
      <c r="D9" s="24" t="s">
        <v>13</v>
      </c>
      <c r="E9" s="564"/>
      <c r="F9" s="27"/>
      <c r="G9" s="607">
        <v>1</v>
      </c>
      <c r="H9" s="584"/>
      <c r="I9" s="584"/>
      <c r="J9" s="584"/>
      <c r="K9" s="585" t="s">
        <v>14</v>
      </c>
      <c r="L9" s="585"/>
      <c r="M9" s="585"/>
      <c r="N9" s="585"/>
      <c r="O9" s="585" t="s">
        <v>15</v>
      </c>
      <c r="P9" s="585"/>
      <c r="Q9" s="585"/>
      <c r="R9" s="585"/>
      <c r="S9" s="585" t="s">
        <v>16</v>
      </c>
      <c r="T9" s="585"/>
      <c r="U9" s="585"/>
      <c r="V9" s="585"/>
      <c r="W9" s="27"/>
      <c r="X9" s="22"/>
    </row>
    <row r="10" spans="1:24" s="16" customFormat="1" ht="16.5" thickBot="1">
      <c r="A10" s="28"/>
      <c r="B10" s="29"/>
      <c r="C10" s="30"/>
      <c r="D10" s="31"/>
      <c r="E10" s="33"/>
      <c r="F10" s="494"/>
      <c r="G10" s="507" t="s">
        <v>17</v>
      </c>
      <c r="H10" s="35" t="s">
        <v>18</v>
      </c>
      <c r="I10" s="35" t="s">
        <v>19</v>
      </c>
      <c r="J10" s="36" t="s">
        <v>20</v>
      </c>
      <c r="K10" s="37" t="s">
        <v>17</v>
      </c>
      <c r="L10" s="35" t="s">
        <v>18</v>
      </c>
      <c r="M10" s="35" t="s">
        <v>19</v>
      </c>
      <c r="N10" s="36" t="s">
        <v>20</v>
      </c>
      <c r="O10" s="37" t="s">
        <v>17</v>
      </c>
      <c r="P10" s="35" t="s">
        <v>18</v>
      </c>
      <c r="Q10" s="35" t="s">
        <v>19</v>
      </c>
      <c r="R10" s="36" t="s">
        <v>20</v>
      </c>
      <c r="S10" s="37" t="s">
        <v>17</v>
      </c>
      <c r="T10" s="35" t="s">
        <v>18</v>
      </c>
      <c r="U10" s="35" t="s">
        <v>19</v>
      </c>
      <c r="V10" s="36" t="s">
        <v>20</v>
      </c>
      <c r="W10" s="38" t="s">
        <v>6</v>
      </c>
      <c r="X10" s="22"/>
    </row>
    <row r="11" spans="1:24" s="47" customFormat="1" ht="18.75" customHeight="1" thickBot="1">
      <c r="A11" s="603" t="s">
        <v>51</v>
      </c>
      <c r="B11" s="603"/>
      <c r="C11" s="603"/>
      <c r="D11" s="248">
        <f>SUM(D12:D15)</f>
        <v>52</v>
      </c>
      <c r="E11" s="565">
        <f>SUM(E12:E15)</f>
        <v>17</v>
      </c>
      <c r="F11" s="81"/>
      <c r="G11" s="88">
        <v>0</v>
      </c>
      <c r="H11" s="83">
        <v>0</v>
      </c>
      <c r="I11" s="84"/>
      <c r="J11" s="85">
        <v>0</v>
      </c>
      <c r="K11" s="82">
        <f>SUM(K12:K15)</f>
        <v>0</v>
      </c>
      <c r="L11" s="82">
        <f>SUM(L12:L15)</f>
        <v>16</v>
      </c>
      <c r="M11" s="82"/>
      <c r="N11" s="82">
        <f>SUM(N12:N15)</f>
        <v>5</v>
      </c>
      <c r="O11" s="82">
        <f>SUM(O12:O15)</f>
        <v>8</v>
      </c>
      <c r="P11" s="82">
        <f>SUM(P12:P15)</f>
        <v>16</v>
      </c>
      <c r="Q11" s="82"/>
      <c r="R11" s="82">
        <f>SUM(R12:R15)</f>
        <v>8</v>
      </c>
      <c r="S11" s="82">
        <f>SUM(S12:S15)</f>
        <v>4</v>
      </c>
      <c r="T11" s="82">
        <f>SUM(T12:T15)</f>
        <v>8</v>
      </c>
      <c r="U11" s="82"/>
      <c r="V11" s="82">
        <f>SUM(V12:V15)</f>
        <v>4</v>
      </c>
      <c r="W11" s="249"/>
    </row>
    <row r="12" spans="1:24" s="98" customFormat="1" ht="18.75" customHeight="1">
      <c r="A12" s="48" t="s">
        <v>52</v>
      </c>
      <c r="B12" s="568" t="s">
        <v>156</v>
      </c>
      <c r="C12" s="49" t="s">
        <v>78</v>
      </c>
      <c r="D12" s="250">
        <f>SUM(G12,H12,K12,L12,O12,P12,T12,S12)</f>
        <v>16</v>
      </c>
      <c r="E12" s="566">
        <f>SUM(J12,N12,R12,V12)</f>
        <v>5</v>
      </c>
      <c r="F12" s="111" t="s">
        <v>54</v>
      </c>
      <c r="G12" s="118"/>
      <c r="H12" s="114"/>
      <c r="I12" s="115"/>
      <c r="J12" s="116"/>
      <c r="K12" s="113">
        <v>0</v>
      </c>
      <c r="L12" s="114">
        <v>16</v>
      </c>
      <c r="M12" s="114" t="s">
        <v>25</v>
      </c>
      <c r="N12" s="116">
        <v>5</v>
      </c>
      <c r="O12" s="113"/>
      <c r="P12" s="114"/>
      <c r="Q12" s="114"/>
      <c r="R12" s="116"/>
      <c r="S12" s="113"/>
      <c r="T12" s="114"/>
      <c r="U12" s="114"/>
      <c r="V12" s="116"/>
      <c r="W12" s="217"/>
    </row>
    <row r="13" spans="1:24" s="98" customFormat="1" ht="18.75" customHeight="1">
      <c r="A13" s="48" t="s">
        <v>55</v>
      </c>
      <c r="B13" s="568" t="s">
        <v>161</v>
      </c>
      <c r="C13" s="61" t="s">
        <v>185</v>
      </c>
      <c r="D13" s="251">
        <f>SUM(G13,H13,K13,L13,O13,P13,T13,S13)</f>
        <v>12</v>
      </c>
      <c r="E13" s="566">
        <f>SUM(J13,N13,R13,V13)</f>
        <v>4</v>
      </c>
      <c r="F13" s="90" t="s">
        <v>54</v>
      </c>
      <c r="G13" s="97"/>
      <c r="H13" s="93"/>
      <c r="I13" s="94"/>
      <c r="J13" s="95"/>
      <c r="K13" s="92"/>
      <c r="L13" s="93"/>
      <c r="M13" s="93"/>
      <c r="N13" s="95"/>
      <c r="O13" s="92">
        <v>4</v>
      </c>
      <c r="P13" s="93">
        <v>8</v>
      </c>
      <c r="Q13" s="93" t="s">
        <v>40</v>
      </c>
      <c r="R13" s="95">
        <v>4</v>
      </c>
      <c r="S13" s="92"/>
      <c r="T13" s="93"/>
      <c r="U13" s="93"/>
      <c r="V13" s="95"/>
      <c r="W13" s="445"/>
    </row>
    <row r="14" spans="1:24" s="98" customFormat="1" ht="18.75" customHeight="1">
      <c r="A14" s="48" t="s">
        <v>56</v>
      </c>
      <c r="B14" s="568" t="s">
        <v>162</v>
      </c>
      <c r="C14" s="61" t="s">
        <v>186</v>
      </c>
      <c r="D14" s="251">
        <f>SUM(G14,H14,K14,L14,O14,P14,T14,S14)</f>
        <v>12</v>
      </c>
      <c r="E14" s="566">
        <f>SUM(J14,N14,R14,V14)</f>
        <v>4</v>
      </c>
      <c r="F14" s="90" t="s">
        <v>54</v>
      </c>
      <c r="G14" s="97"/>
      <c r="H14" s="93"/>
      <c r="I14" s="94"/>
      <c r="J14" s="95"/>
      <c r="K14" s="92"/>
      <c r="L14" s="93"/>
      <c r="M14" s="93"/>
      <c r="N14" s="95"/>
      <c r="O14" s="92"/>
      <c r="P14" s="93"/>
      <c r="Q14" s="93"/>
      <c r="R14" s="95"/>
      <c r="S14" s="92">
        <v>4</v>
      </c>
      <c r="T14" s="93">
        <v>8</v>
      </c>
      <c r="U14" s="93" t="s">
        <v>25</v>
      </c>
      <c r="V14" s="95">
        <v>4</v>
      </c>
      <c r="W14" s="445"/>
    </row>
    <row r="15" spans="1:24" s="98" customFormat="1" ht="18.75" customHeight="1" thickBot="1">
      <c r="A15" s="48" t="s">
        <v>58</v>
      </c>
      <c r="B15" s="568" t="s">
        <v>159</v>
      </c>
      <c r="C15" s="61" t="s">
        <v>79</v>
      </c>
      <c r="D15" s="251">
        <f>SUM(G15,H15,K15,L15,O15,P15,T15,S15)</f>
        <v>12</v>
      </c>
      <c r="E15" s="566">
        <f>SUM(J15,N15,R15,V15)</f>
        <v>4</v>
      </c>
      <c r="F15" s="90" t="s">
        <v>54</v>
      </c>
      <c r="G15" s="97"/>
      <c r="H15" s="93"/>
      <c r="I15" s="94"/>
      <c r="J15" s="95"/>
      <c r="K15" s="92"/>
      <c r="L15" s="93"/>
      <c r="M15" s="93"/>
      <c r="N15" s="95"/>
      <c r="O15" s="92">
        <v>4</v>
      </c>
      <c r="P15" s="93">
        <v>8</v>
      </c>
      <c r="Q15" s="93" t="s">
        <v>25</v>
      </c>
      <c r="R15" s="95">
        <v>4</v>
      </c>
      <c r="S15" s="92"/>
      <c r="T15" s="93"/>
      <c r="U15" s="93"/>
      <c r="V15" s="95"/>
      <c r="W15" s="127"/>
    </row>
    <row r="16" spans="1:24" s="47" customFormat="1" ht="18.75" customHeight="1" thickBot="1">
      <c r="A16" s="604" t="s">
        <v>60</v>
      </c>
      <c r="B16" s="604"/>
      <c r="C16" s="604"/>
      <c r="D16" s="253">
        <f>SUM(D17:D20)</f>
        <v>64</v>
      </c>
      <c r="E16" s="565">
        <f>SUM(E17:E20)</f>
        <v>42</v>
      </c>
      <c r="F16" s="81"/>
      <c r="G16" s="88">
        <f>SUM(G17:G20)</f>
        <v>0</v>
      </c>
      <c r="H16" s="83">
        <f>SUM(H17:H20)</f>
        <v>0</v>
      </c>
      <c r="I16" s="84"/>
      <c r="J16" s="166">
        <f>SUM(J17:J20)</f>
        <v>0</v>
      </c>
      <c r="K16" s="82">
        <f>SUM(K17:K20)</f>
        <v>4</v>
      </c>
      <c r="L16" s="83">
        <f>SUM(L17:L20)</f>
        <v>8</v>
      </c>
      <c r="M16" s="87"/>
      <c r="N16" s="166">
        <f>SUM(N17:N20)</f>
        <v>4</v>
      </c>
      <c r="O16" s="82">
        <f>SUM(O17:O20)</f>
        <v>4</v>
      </c>
      <c r="P16" s="83">
        <f>SUM(P17:P20)</f>
        <v>16</v>
      </c>
      <c r="Q16" s="83"/>
      <c r="R16" s="166">
        <f>SUM(R17:R20)</f>
        <v>14</v>
      </c>
      <c r="S16" s="82">
        <f>SUM(S17:S20)</f>
        <v>4</v>
      </c>
      <c r="T16" s="83">
        <f>SUM(T17:T20)</f>
        <v>28</v>
      </c>
      <c r="U16" s="83"/>
      <c r="V16" s="166">
        <f>SUM(V17:V20)</f>
        <v>24</v>
      </c>
      <c r="W16" s="249"/>
    </row>
    <row r="17" spans="1:23" s="98" customFormat="1" ht="18.75" customHeight="1">
      <c r="A17" s="48" t="s">
        <v>61</v>
      </c>
      <c r="B17" s="568" t="s">
        <v>157</v>
      </c>
      <c r="C17" s="49" t="s">
        <v>80</v>
      </c>
      <c r="D17" s="250">
        <f>SUM(G17,H17,K17,L17,O17,P17,S17,T17)</f>
        <v>12</v>
      </c>
      <c r="E17" s="566">
        <f>SUM(J17,N17,R17,V17)</f>
        <v>4</v>
      </c>
      <c r="F17" s="111" t="s">
        <v>54</v>
      </c>
      <c r="G17" s="118"/>
      <c r="H17" s="114"/>
      <c r="I17" s="115"/>
      <c r="J17" s="116"/>
      <c r="K17" s="113">
        <v>4</v>
      </c>
      <c r="L17" s="114">
        <v>8</v>
      </c>
      <c r="M17" s="114" t="s">
        <v>25</v>
      </c>
      <c r="N17" s="116">
        <v>4</v>
      </c>
      <c r="O17" s="113"/>
      <c r="P17" s="114"/>
      <c r="Q17" s="114"/>
      <c r="R17" s="116"/>
      <c r="S17" s="113"/>
      <c r="T17" s="114"/>
      <c r="U17" s="114"/>
      <c r="V17" s="116"/>
      <c r="W17" s="60"/>
    </row>
    <row r="18" spans="1:23" s="98" customFormat="1" ht="18.75" customHeight="1">
      <c r="A18" s="48" t="s">
        <v>64</v>
      </c>
      <c r="B18" s="569" t="s">
        <v>158</v>
      </c>
      <c r="C18" s="254" t="s">
        <v>81</v>
      </c>
      <c r="D18" s="255">
        <f>SUM(G18,H18,K18,L18,O18,P18,S18,T18)</f>
        <v>12</v>
      </c>
      <c r="E18" s="514">
        <f>SUM(J18,N18,R18,V18)</f>
        <v>4</v>
      </c>
      <c r="F18" s="51" t="s">
        <v>54</v>
      </c>
      <c r="G18" s="69"/>
      <c r="H18" s="64"/>
      <c r="I18" s="65"/>
      <c r="J18" s="67"/>
      <c r="K18" s="63"/>
      <c r="L18" s="64"/>
      <c r="M18" s="64"/>
      <c r="N18" s="67"/>
      <c r="O18" s="63">
        <v>4</v>
      </c>
      <c r="P18" s="64">
        <v>8</v>
      </c>
      <c r="Q18" s="64" t="s">
        <v>40</v>
      </c>
      <c r="R18" s="67">
        <v>4</v>
      </c>
      <c r="S18" s="63"/>
      <c r="T18" s="64"/>
      <c r="U18" s="64"/>
      <c r="V18" s="67"/>
      <c r="W18" s="60"/>
    </row>
    <row r="19" spans="1:23" s="98" customFormat="1" ht="18.75" customHeight="1">
      <c r="A19" s="48" t="s">
        <v>66</v>
      </c>
      <c r="B19" s="569" t="s">
        <v>160</v>
      </c>
      <c r="C19" s="254" t="s">
        <v>82</v>
      </c>
      <c r="D19" s="255">
        <f>SUM(G19,H19,K19,L19,O19,P19,S19,T19)</f>
        <v>16</v>
      </c>
      <c r="E19" s="514">
        <f>SUM(J19,N19,R19,V19)</f>
        <v>4</v>
      </c>
      <c r="F19" s="51" t="s">
        <v>54</v>
      </c>
      <c r="G19" s="69"/>
      <c r="H19" s="64"/>
      <c r="I19" s="65"/>
      <c r="J19" s="67"/>
      <c r="K19" s="63"/>
      <c r="L19" s="64"/>
      <c r="M19" s="64"/>
      <c r="N19" s="67"/>
      <c r="O19" s="63"/>
      <c r="P19" s="64"/>
      <c r="Q19" s="64"/>
      <c r="R19" s="67"/>
      <c r="S19" s="63">
        <v>4</v>
      </c>
      <c r="T19" s="64">
        <v>12</v>
      </c>
      <c r="U19" s="64" t="s">
        <v>25</v>
      </c>
      <c r="V19" s="67">
        <v>4</v>
      </c>
      <c r="W19" s="60"/>
    </row>
    <row r="20" spans="1:23" s="47" customFormat="1" ht="18.75" customHeight="1" thickBot="1">
      <c r="A20" s="48" t="s">
        <v>67</v>
      </c>
      <c r="B20" s="568" t="s">
        <v>171</v>
      </c>
      <c r="C20" s="257" t="s">
        <v>68</v>
      </c>
      <c r="D20" s="258">
        <f>SUM(G20,H20,K20,L20,O20,P20,S20,T20)</f>
        <v>24</v>
      </c>
      <c r="E20" s="567">
        <f>SUM(J20,N20,R20,V20)</f>
        <v>30</v>
      </c>
      <c r="F20" s="560" t="s">
        <v>54</v>
      </c>
      <c r="G20" s="78"/>
      <c r="H20" s="73"/>
      <c r="I20" s="74"/>
      <c r="J20" s="76"/>
      <c r="K20" s="72"/>
      <c r="L20" s="73"/>
      <c r="M20" s="73"/>
      <c r="N20" s="76"/>
      <c r="O20" s="259">
        <v>0</v>
      </c>
      <c r="P20" s="260">
        <v>8</v>
      </c>
      <c r="Q20" s="260" t="s">
        <v>40</v>
      </c>
      <c r="R20" s="261">
        <v>10</v>
      </c>
      <c r="S20" s="259">
        <v>0</v>
      </c>
      <c r="T20" s="260">
        <v>16</v>
      </c>
      <c r="U20" s="260" t="s">
        <v>40</v>
      </c>
      <c r="V20" s="262">
        <v>20</v>
      </c>
      <c r="W20" s="181"/>
    </row>
    <row r="21" spans="1:23" s="47" customFormat="1" ht="18.75" customHeight="1">
      <c r="A21" s="594" t="s">
        <v>103</v>
      </c>
      <c r="B21" s="594"/>
      <c r="C21" s="594"/>
      <c r="D21" s="263">
        <f>D11+D16</f>
        <v>116</v>
      </c>
      <c r="E21" s="186">
        <f>SUM(E16,E11)</f>
        <v>59</v>
      </c>
      <c r="F21" s="183"/>
      <c r="G21" s="605">
        <f>SUM(G11,H11,G16,H16)</f>
        <v>0</v>
      </c>
      <c r="H21" s="595"/>
      <c r="I21" s="184"/>
      <c r="J21" s="185">
        <f>SUM(J11,J16)</f>
        <v>0</v>
      </c>
      <c r="K21" s="595">
        <f>SUM(K11,L11,K16,L16)</f>
        <v>28</v>
      </c>
      <c r="L21" s="595"/>
      <c r="M21" s="184"/>
      <c r="N21" s="185">
        <f>SUM(N11,N16)</f>
        <v>9</v>
      </c>
      <c r="O21" s="595">
        <f>SUM(O11,P11,O16,P16)</f>
        <v>44</v>
      </c>
      <c r="P21" s="595"/>
      <c r="Q21" s="184"/>
      <c r="R21" s="185">
        <f>SUM(R11,R16)</f>
        <v>22</v>
      </c>
      <c r="S21" s="595">
        <f>SUM(S11,T11,S16,T16)</f>
        <v>44</v>
      </c>
      <c r="T21" s="595"/>
      <c r="U21" s="184"/>
      <c r="V21" s="186">
        <f>SUM(V11,V16)</f>
        <v>28</v>
      </c>
      <c r="W21" s="455"/>
    </row>
    <row r="22" spans="1:23" s="47" customFormat="1" ht="18.75" customHeight="1">
      <c r="A22" s="600" t="s">
        <v>123</v>
      </c>
      <c r="B22" s="600"/>
      <c r="C22" s="600"/>
      <c r="D22" s="189">
        <f>SUM(G22,K22,O22,S22)</f>
        <v>183</v>
      </c>
      <c r="E22" s="192">
        <f>J22+N22+R22</f>
        <v>53</v>
      </c>
      <c r="F22" s="188"/>
      <c r="G22" s="613">
        <f>MSc_L_Base!$G$27+MSc_L_Base!$H$27</f>
        <v>100</v>
      </c>
      <c r="H22" s="591"/>
      <c r="I22" s="190"/>
      <c r="J22" s="191">
        <f>MSc_L_Base!$J$27</f>
        <v>29</v>
      </c>
      <c r="K22" s="591">
        <f>MSc_L_Base!$K$27+MSc_L_Base!$L$27</f>
        <v>55</v>
      </c>
      <c r="L22" s="591"/>
      <c r="M22" s="190"/>
      <c r="N22" s="191">
        <f>MSc_L_Base!$N$27</f>
        <v>16</v>
      </c>
      <c r="O22" s="591">
        <f>MSc_L_Base!$O$27+MSc_L_Base!$P$27</f>
        <v>28</v>
      </c>
      <c r="P22" s="591"/>
      <c r="Q22" s="190"/>
      <c r="R22" s="191">
        <f>MSc_L_Base!$R$27</f>
        <v>8</v>
      </c>
      <c r="S22" s="591">
        <f>MSc_L_Base!$S$27+MSc_L_Base!$T$27</f>
        <v>0</v>
      </c>
      <c r="T22" s="591"/>
      <c r="U22" s="190"/>
      <c r="V22" s="192">
        <f>MSc_L_Base!$V$27</f>
        <v>0</v>
      </c>
      <c r="W22" s="456"/>
    </row>
    <row r="23" spans="1:23" s="47" customFormat="1" ht="18.75" customHeight="1">
      <c r="A23" s="600" t="s">
        <v>69</v>
      </c>
      <c r="B23" s="600"/>
      <c r="C23" s="600"/>
      <c r="D23" s="189">
        <f>SUM(G23,K23,O23,S23)</f>
        <v>16</v>
      </c>
      <c r="E23" s="192">
        <f>SUM(J23,N23,R23,V23)</f>
        <v>6</v>
      </c>
      <c r="F23" s="188"/>
      <c r="G23" s="613">
        <v>0</v>
      </c>
      <c r="H23" s="591"/>
      <c r="I23" s="190"/>
      <c r="J23" s="191">
        <v>0</v>
      </c>
      <c r="K23" s="591">
        <v>8</v>
      </c>
      <c r="L23" s="591"/>
      <c r="M23" s="190"/>
      <c r="N23" s="191">
        <v>3</v>
      </c>
      <c r="O23" s="591">
        <v>0</v>
      </c>
      <c r="P23" s="591"/>
      <c r="Q23" s="190"/>
      <c r="R23" s="191">
        <v>0</v>
      </c>
      <c r="S23" s="591">
        <v>8</v>
      </c>
      <c r="T23" s="591"/>
      <c r="U23" s="190"/>
      <c r="V23" s="192">
        <v>3</v>
      </c>
      <c r="W23" s="456"/>
    </row>
    <row r="24" spans="1:23" s="47" customFormat="1" ht="18.75" customHeight="1">
      <c r="A24" s="601" t="s">
        <v>70</v>
      </c>
      <c r="B24" s="601"/>
      <c r="C24" s="601"/>
      <c r="D24" s="179"/>
      <c r="E24" s="264"/>
      <c r="F24" s="561"/>
      <c r="G24" s="175"/>
      <c r="H24" s="176"/>
      <c r="I24" s="176"/>
      <c r="J24" s="180"/>
      <c r="K24" s="92"/>
      <c r="L24" s="93"/>
      <c r="M24" s="93"/>
      <c r="N24" s="96"/>
      <c r="O24" s="92"/>
      <c r="P24" s="93"/>
      <c r="Q24" s="93"/>
      <c r="R24" s="96"/>
      <c r="S24" s="221">
        <v>8</v>
      </c>
      <c r="T24" s="222">
        <v>0</v>
      </c>
      <c r="U24" s="222" t="s">
        <v>63</v>
      </c>
      <c r="V24" s="265">
        <v>3</v>
      </c>
      <c r="W24" s="193"/>
    </row>
    <row r="25" spans="1:23" s="47" customFormat="1" ht="18.75" customHeight="1" thickBot="1">
      <c r="A25" s="601" t="s">
        <v>71</v>
      </c>
      <c r="B25" s="601"/>
      <c r="C25" s="601"/>
      <c r="D25" s="179"/>
      <c r="E25" s="264"/>
      <c r="F25" s="561"/>
      <c r="G25" s="175"/>
      <c r="H25" s="176"/>
      <c r="I25" s="176"/>
      <c r="J25" s="180"/>
      <c r="K25" s="92">
        <v>8</v>
      </c>
      <c r="L25" s="93">
        <v>0</v>
      </c>
      <c r="M25" s="93" t="s">
        <v>40</v>
      </c>
      <c r="N25" s="96">
        <v>3</v>
      </c>
      <c r="O25" s="92"/>
      <c r="P25" s="93"/>
      <c r="Q25" s="93"/>
      <c r="R25" s="96"/>
      <c r="S25" s="179"/>
      <c r="T25" s="176"/>
      <c r="U25" s="176"/>
      <c r="V25" s="264"/>
      <c r="W25" s="201"/>
    </row>
    <row r="26" spans="1:23" s="98" customFormat="1" ht="15" customHeight="1" thickBot="1">
      <c r="A26" s="602" t="s">
        <v>106</v>
      </c>
      <c r="B26" s="602"/>
      <c r="C26" s="602"/>
      <c r="D26" s="202">
        <f>D27+D28</f>
        <v>12</v>
      </c>
      <c r="E26" s="457">
        <f>E27+E28</f>
        <v>2</v>
      </c>
      <c r="F26" s="203"/>
      <c r="G26" s="610">
        <v>6</v>
      </c>
      <c r="H26" s="598"/>
      <c r="I26" s="205"/>
      <c r="J26" s="206">
        <v>1</v>
      </c>
      <c r="K26" s="597">
        <v>6</v>
      </c>
      <c r="L26" s="598"/>
      <c r="M26" s="205"/>
      <c r="N26" s="206">
        <v>1</v>
      </c>
      <c r="O26" s="204"/>
      <c r="P26" s="205"/>
      <c r="Q26" s="205"/>
      <c r="R26" s="206"/>
      <c r="S26" s="207"/>
      <c r="T26" s="205"/>
      <c r="U26" s="205"/>
      <c r="V26" s="208"/>
      <c r="W26" s="209"/>
    </row>
    <row r="27" spans="1:23" s="98" customFormat="1" ht="15" customHeight="1">
      <c r="A27" s="48" t="s">
        <v>72</v>
      </c>
      <c r="B27" s="99"/>
      <c r="C27" s="210" t="s">
        <v>73</v>
      </c>
      <c r="D27" s="111">
        <f>SUM(G27,H27,K27,L27,O27,P27,S27,T27)</f>
        <v>6</v>
      </c>
      <c r="E27" s="488">
        <f>SUM(J27,N27,R27,V27)</f>
        <v>1</v>
      </c>
      <c r="F27" s="211"/>
      <c r="G27" s="215">
        <v>0</v>
      </c>
      <c r="H27" s="213">
        <v>6</v>
      </c>
      <c r="I27" s="213" t="s">
        <v>74</v>
      </c>
      <c r="J27" s="214">
        <v>1</v>
      </c>
      <c r="K27" s="212"/>
      <c r="L27" s="213"/>
      <c r="M27" s="213"/>
      <c r="N27" s="214"/>
      <c r="O27" s="212"/>
      <c r="P27" s="213"/>
      <c r="Q27" s="213"/>
      <c r="R27" s="214"/>
      <c r="S27" s="215"/>
      <c r="T27" s="213"/>
      <c r="U27" s="213"/>
      <c r="V27" s="216"/>
      <c r="W27" s="217"/>
    </row>
    <row r="28" spans="1:23" s="98" customFormat="1" ht="15" customHeight="1" thickBot="1">
      <c r="A28" s="218" t="s">
        <v>75</v>
      </c>
      <c r="B28" s="219"/>
      <c r="C28" s="70" t="s">
        <v>76</v>
      </c>
      <c r="D28" s="174">
        <f>SUM(G28,H28,K28,L28,O28,P28,S28,T28)</f>
        <v>6</v>
      </c>
      <c r="E28" s="489">
        <f>SUM(J28,N28,R28,V28)</f>
        <v>1</v>
      </c>
      <c r="F28" s="220"/>
      <c r="G28" s="225"/>
      <c r="H28" s="222"/>
      <c r="I28" s="223"/>
      <c r="J28" s="224"/>
      <c r="K28" s="221">
        <v>0</v>
      </c>
      <c r="L28" s="222">
        <v>6</v>
      </c>
      <c r="M28" s="223" t="s">
        <v>74</v>
      </c>
      <c r="N28" s="224">
        <v>1</v>
      </c>
      <c r="O28" s="221"/>
      <c r="P28" s="222"/>
      <c r="Q28" s="222"/>
      <c r="R28" s="224"/>
      <c r="S28" s="225"/>
      <c r="T28" s="222"/>
      <c r="U28" s="223"/>
      <c r="V28" s="226"/>
      <c r="W28" s="450" t="s">
        <v>73</v>
      </c>
    </row>
    <row r="29" spans="1:23" s="47" customFormat="1" ht="18.75" customHeight="1" thickBot="1">
      <c r="A29" s="612" t="s">
        <v>111</v>
      </c>
      <c r="B29" s="612"/>
      <c r="C29" s="612"/>
      <c r="D29" s="266">
        <f>D21+D22+D23+D26</f>
        <v>327</v>
      </c>
      <c r="E29" s="267">
        <f>E21+E22+E23+E26</f>
        <v>120</v>
      </c>
      <c r="F29" s="562"/>
      <c r="G29" s="559"/>
      <c r="H29" s="268"/>
      <c r="I29" s="268"/>
      <c r="J29" s="269">
        <f>J21+J22+J23+J27</f>
        <v>30</v>
      </c>
      <c r="K29" s="266"/>
      <c r="L29" s="268"/>
      <c r="M29" s="268"/>
      <c r="N29" s="269">
        <f>N21+N22+N23+N28</f>
        <v>29</v>
      </c>
      <c r="O29" s="266"/>
      <c r="P29" s="268"/>
      <c r="Q29" s="268"/>
      <c r="R29" s="269">
        <f>SUM(R21,R22,R23)</f>
        <v>30</v>
      </c>
      <c r="S29" s="266"/>
      <c r="T29" s="268"/>
      <c r="U29" s="268"/>
      <c r="V29" s="267">
        <f>SUM(V21,V22,V23)</f>
        <v>31</v>
      </c>
      <c r="W29" s="458"/>
    </row>
    <row r="30" spans="1:23" s="47" customFormat="1" ht="18.75" customHeight="1">
      <c r="A30" s="270"/>
      <c r="B30" s="271"/>
      <c r="C30" s="235" t="s">
        <v>118</v>
      </c>
      <c r="D30" s="53"/>
      <c r="E30" s="272"/>
      <c r="F30" s="50"/>
      <c r="G30" s="609">
        <f>SUM(G21,G22,G23)</f>
        <v>100</v>
      </c>
      <c r="H30" s="608"/>
      <c r="I30" s="54"/>
      <c r="J30" s="57"/>
      <c r="K30" s="608">
        <f>SUM(K21,K22,K23)</f>
        <v>91</v>
      </c>
      <c r="L30" s="608"/>
      <c r="M30" s="54"/>
      <c r="N30" s="57"/>
      <c r="O30" s="608">
        <f>SUM(O21,O22,O23)</f>
        <v>72</v>
      </c>
      <c r="P30" s="608"/>
      <c r="Q30" s="54"/>
      <c r="R30" s="57"/>
      <c r="S30" s="608">
        <f>SUM(S21,S22,S23)</f>
        <v>52</v>
      </c>
      <c r="T30" s="608"/>
      <c r="U30" s="54"/>
      <c r="V30" s="272"/>
      <c r="W30" s="451"/>
    </row>
    <row r="31" spans="1:23" s="47" customFormat="1" ht="18.75" customHeight="1">
      <c r="A31" s="233"/>
      <c r="B31" s="234"/>
      <c r="C31" s="235" t="s">
        <v>115</v>
      </c>
      <c r="D31" s="63"/>
      <c r="E31" s="256"/>
      <c r="F31" s="51"/>
      <c r="G31" s="69"/>
      <c r="H31" s="64"/>
      <c r="I31" s="64">
        <f>COUNTIF(MSc_L_Base!I12:I25,"tm")+COUNTIF(I12:I25,"tm")</f>
        <v>2</v>
      </c>
      <c r="J31" s="67"/>
      <c r="K31" s="63"/>
      <c r="L31" s="64"/>
      <c r="M31" s="64">
        <f>COUNTIF(MSc_L_Base!M12:M25,"tm")+COUNTIF(M12:M25,"tm")</f>
        <v>2</v>
      </c>
      <c r="N31" s="67"/>
      <c r="O31" s="63"/>
      <c r="P31" s="64"/>
      <c r="Q31" s="64">
        <f>COUNTIF(MSc_L_Base!Q11:Q24,"tm")+COUNTIF(Q11:Q25,"tm")</f>
        <v>3</v>
      </c>
      <c r="R31" s="67"/>
      <c r="S31" s="63"/>
      <c r="T31" s="64"/>
      <c r="U31" s="64">
        <f>COUNTIF(MSc_L_Base!U11:U24,"tm")+COUNTIF(U11:U20,"tm")</f>
        <v>1</v>
      </c>
      <c r="V31" s="256"/>
      <c r="W31" s="51"/>
    </row>
    <row r="32" spans="1:23" s="47" customFormat="1" ht="18.75" customHeight="1" thickBot="1">
      <c r="A32" s="236"/>
      <c r="B32" s="237"/>
      <c r="C32" s="238" t="s">
        <v>114</v>
      </c>
      <c r="D32" s="243"/>
      <c r="E32" s="273"/>
      <c r="F32" s="239"/>
      <c r="G32" s="240"/>
      <c r="H32" s="241"/>
      <c r="I32" s="241">
        <f>COUNTIF(MSc_L_Base!I12:I25,"e")+COUNTIF(I12:I25,"e")</f>
        <v>4</v>
      </c>
      <c r="J32" s="242"/>
      <c r="K32" s="243"/>
      <c r="L32" s="241"/>
      <c r="M32" s="241">
        <f>COUNTIF(MSc_L_Base!M12:M25,"e")+COUNTIF(M12:M25,"e")</f>
        <v>5</v>
      </c>
      <c r="N32" s="242"/>
      <c r="O32" s="243"/>
      <c r="P32" s="241"/>
      <c r="Q32" s="446">
        <f>COUNTIF(MSc_L_Base!Q12:Q25,"e")+COUNTIF(Q12:Q25,"e")</f>
        <v>3</v>
      </c>
      <c r="R32" s="242"/>
      <c r="S32" s="243"/>
      <c r="T32" s="241"/>
      <c r="U32" s="446">
        <f>COUNTIF(MSc_L_Base!U12:U25,"e")+COUNTIF(U12:U25,"e")</f>
        <v>2</v>
      </c>
      <c r="V32" s="273"/>
      <c r="W32" s="239"/>
    </row>
    <row r="33" spans="3:23" ht="15" customHeight="1">
      <c r="C33" s="138"/>
      <c r="D33" s="139"/>
      <c r="E33" s="140"/>
      <c r="F33" s="140"/>
      <c r="G33" s="141"/>
      <c r="H33" s="141"/>
      <c r="I33" s="244"/>
      <c r="J33" s="143"/>
      <c r="K33" s="141"/>
      <c r="L33" s="141"/>
      <c r="M33" s="244"/>
      <c r="N33" s="143"/>
      <c r="O33" s="141"/>
      <c r="P33" s="141"/>
      <c r="Q33" s="244"/>
      <c r="R33" s="143"/>
      <c r="S33" s="141"/>
      <c r="T33" s="141"/>
      <c r="U33" s="244"/>
      <c r="V33" s="143"/>
      <c r="W33" s="143"/>
    </row>
    <row r="34" spans="3:23" ht="15" customHeight="1"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</row>
    <row r="35" spans="3:23" ht="15" customHeight="1"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  <row r="36" spans="3:23" s="4" customFormat="1" ht="15" customHeight="1">
      <c r="W36" s="439" t="s">
        <v>105</v>
      </c>
    </row>
    <row r="37" spans="3:23" s="4" customFormat="1" ht="15">
      <c r="C37" s="246" t="s">
        <v>121</v>
      </c>
      <c r="D37" s="274">
        <f>SUM(G11,G16,K11,K16,O11,O16,S11,S16,MSc_L_Base!G11,MSc_L_Base!K11,MSc_L_Base!O11,MSc_L_Base!S11,MSc_L_Base!G16,MSc_L_Base!K16,MSc_L_Base!O16,MSc_L_Base!S16,MSc_L_Base!G20,MSc_L_Base!K20,MSc_L_Base!O20,MSc_L_Base!S20)</f>
        <v>105</v>
      </c>
      <c r="E37" s="275">
        <f>D37/D29</f>
        <v>0.32110091743119268</v>
      </c>
      <c r="F37" s="276"/>
      <c r="W37" s="439" t="s">
        <v>104</v>
      </c>
    </row>
    <row r="38" spans="3:23" ht="18.75">
      <c r="C38" s="246" t="s">
        <v>122</v>
      </c>
      <c r="D38" s="274">
        <f>SUM(H11:I11,L11:M11,P11:Q11,T11:U11,H16:I16,L16:M16,P16:Q16,T16:U16,G23,K23,O23,S23,H27,L28,MSc_L_Base!H11:I11,MSc_L_Base!L11:M11,MSc_L_Base!P11:Q11,MSc_L_Base!T11:U11,MSc_L_Base!H16:I16,MSc_L_Base!L16:M16,MSc_L_Base!P16:Q16,MSc_L_Base!T16:U16,MSc_L_Base!H20:I20,MSc_L_Base!L20:M20,MSc_L_Base!P20:Q20,MSc_L_Base!T20:U20)</f>
        <v>222</v>
      </c>
      <c r="E38" s="275">
        <f>D38/D29</f>
        <v>0.67889908256880738</v>
      </c>
      <c r="F38" s="276"/>
      <c r="W38" s="150"/>
    </row>
  </sheetData>
  <mergeCells count="36">
    <mergeCell ref="E5:T5"/>
    <mergeCell ref="A24:C24"/>
    <mergeCell ref="A25:C25"/>
    <mergeCell ref="A26:C26"/>
    <mergeCell ref="A29:C29"/>
    <mergeCell ref="A23:C23"/>
    <mergeCell ref="G23:H23"/>
    <mergeCell ref="K23:L23"/>
    <mergeCell ref="O23:P23"/>
    <mergeCell ref="S23:T23"/>
    <mergeCell ref="O21:P21"/>
    <mergeCell ref="S21:T21"/>
    <mergeCell ref="G22:H22"/>
    <mergeCell ref="K22:L22"/>
    <mergeCell ref="O22:P22"/>
    <mergeCell ref="S22:T22"/>
    <mergeCell ref="K30:L30"/>
    <mergeCell ref="O30:P30"/>
    <mergeCell ref="S30:T30"/>
    <mergeCell ref="G30:H30"/>
    <mergeCell ref="K26:L26"/>
    <mergeCell ref="G26:H26"/>
    <mergeCell ref="K21:L21"/>
    <mergeCell ref="A7:W7"/>
    <mergeCell ref="B8:B9"/>
    <mergeCell ref="C8:C9"/>
    <mergeCell ref="G8:V8"/>
    <mergeCell ref="G9:J9"/>
    <mergeCell ref="K9:N9"/>
    <mergeCell ref="O9:R9"/>
    <mergeCell ref="S9:V9"/>
    <mergeCell ref="A22:C22"/>
    <mergeCell ref="A11:C11"/>
    <mergeCell ref="A16:C16"/>
    <mergeCell ref="A21:C21"/>
    <mergeCell ref="G21:H21"/>
  </mergeCells>
  <printOptions horizontalCentered="1"/>
  <pageMargins left="0.78749999999999998" right="0.78749999999999998" top="0.98402777777777795" bottom="0.98402777777777795" header="0.511811023622047" footer="0.51180555555555596"/>
  <pageSetup paperSize="9" orientation="landscape" horizontalDpi="300" verticalDpi="300"/>
  <headerFooter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AMJ42"/>
  <sheetViews>
    <sheetView showGridLines="0" zoomScale="70" zoomScaleNormal="70" workbookViewId="0">
      <selection activeCell="C13" sqref="C13"/>
    </sheetView>
  </sheetViews>
  <sheetFormatPr defaultColWidth="8.85546875" defaultRowHeight="12.75"/>
  <cols>
    <col min="1" max="1" width="18.7109375" style="16" customWidth="1"/>
    <col min="2" max="2" width="18.28515625" style="16" customWidth="1"/>
    <col min="3" max="3" width="82" style="16" customWidth="1"/>
    <col min="4" max="4" width="9.28515625" style="16" customWidth="1"/>
    <col min="5" max="6" width="7.7109375" style="16" customWidth="1"/>
    <col min="7" max="22" width="4.85546875" style="16" customWidth="1"/>
    <col min="23" max="23" width="39.85546875" style="16" customWidth="1"/>
    <col min="24" max="24" width="31.28515625" style="16" customWidth="1"/>
    <col min="25" max="1024" width="8.85546875" style="16"/>
  </cols>
  <sheetData>
    <row r="1" spans="1:24" s="8" customFormat="1" ht="18">
      <c r="A1" s="5" t="s">
        <v>0</v>
      </c>
      <c r="B1" s="6"/>
      <c r="C1" s="7"/>
      <c r="F1" s="9"/>
      <c r="G1" s="9"/>
      <c r="H1" s="10"/>
      <c r="I1"/>
      <c r="J1" s="10"/>
      <c r="K1" s="10"/>
      <c r="L1" s="10" t="s">
        <v>1</v>
      </c>
      <c r="M1" s="10"/>
      <c r="N1" s="10"/>
      <c r="R1" s="9"/>
      <c r="S1" s="9"/>
      <c r="T1" s="9"/>
      <c r="U1" s="9"/>
      <c r="V1" s="11"/>
      <c r="W1" s="654" t="s">
        <v>190</v>
      </c>
    </row>
    <row r="2" spans="1:24" s="8" customFormat="1" ht="18">
      <c r="A2" s="5" t="s">
        <v>2</v>
      </c>
      <c r="B2" s="6"/>
      <c r="C2" s="7"/>
      <c r="F2" s="9"/>
      <c r="G2" s="9"/>
      <c r="H2" s="10"/>
      <c r="I2" s="10"/>
      <c r="J2" s="10"/>
      <c r="K2" s="10"/>
      <c r="L2" s="12" t="s">
        <v>3</v>
      </c>
      <c r="M2" s="10"/>
      <c r="N2" s="10"/>
      <c r="R2" s="9"/>
      <c r="S2" s="9"/>
      <c r="T2" s="9"/>
      <c r="U2" s="9"/>
      <c r="V2" s="11"/>
      <c r="W2" s="654" t="s">
        <v>197</v>
      </c>
    </row>
    <row r="3" spans="1:24" s="8" customFormat="1" ht="18">
      <c r="A3" s="13"/>
      <c r="B3" s="6"/>
      <c r="C3" s="7"/>
      <c r="F3" s="9"/>
      <c r="G3" s="9"/>
      <c r="H3" s="10"/>
      <c r="I3" s="10"/>
      <c r="J3" s="10"/>
      <c r="K3" s="10"/>
      <c r="L3" s="10" t="s">
        <v>4</v>
      </c>
      <c r="M3" s="10"/>
      <c r="N3" s="10"/>
      <c r="R3" s="9"/>
      <c r="S3" s="9"/>
      <c r="T3" s="9"/>
      <c r="U3" s="9"/>
      <c r="W3" s="654" t="s">
        <v>196</v>
      </c>
    </row>
    <row r="4" spans="1:24" ht="18">
      <c r="A4" s="277"/>
      <c r="B4" s="278"/>
      <c r="C4" s="279"/>
      <c r="D4" s="280"/>
      <c r="E4" s="281"/>
      <c r="F4" s="281"/>
      <c r="G4" s="281"/>
      <c r="H4" s="281"/>
      <c r="I4" s="281"/>
      <c r="J4" s="281"/>
      <c r="K4" s="281"/>
      <c r="L4" s="281" t="s">
        <v>83</v>
      </c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0"/>
      <c r="X4" s="280"/>
    </row>
    <row r="5" spans="1:24" ht="18.75">
      <c r="A5" s="277"/>
      <c r="B5" s="278"/>
      <c r="C5" s="279"/>
      <c r="D5"/>
      <c r="E5" s="282"/>
      <c r="F5" s="282"/>
      <c r="G5" s="282"/>
      <c r="H5" s="282"/>
      <c r="I5" s="282"/>
      <c r="J5" s="282"/>
      <c r="K5" s="282"/>
      <c r="L5" s="282" t="s">
        <v>120</v>
      </c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0"/>
      <c r="X5" s="280"/>
    </row>
    <row r="6" spans="1:24" ht="18">
      <c r="A6" s="277"/>
      <c r="B6" s="278"/>
      <c r="C6" s="279"/>
      <c r="D6" s="280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0"/>
      <c r="X6" s="280"/>
    </row>
    <row r="7" spans="1:24">
      <c r="A7" s="277"/>
      <c r="B7" s="278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0"/>
    </row>
    <row r="8" spans="1:24" ht="16.5" thickBot="1">
      <c r="A8" s="580" t="s">
        <v>5</v>
      </c>
      <c r="B8" s="580"/>
      <c r="C8" s="580"/>
      <c r="D8" s="580"/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15"/>
    </row>
    <row r="9" spans="1:24" ht="15" customHeight="1" thickBot="1">
      <c r="A9" s="17"/>
      <c r="B9" s="581" t="s">
        <v>6</v>
      </c>
      <c r="C9" s="614" t="s">
        <v>7</v>
      </c>
      <c r="D9" s="476" t="s">
        <v>8</v>
      </c>
      <c r="E9" s="492" t="s">
        <v>9</v>
      </c>
      <c r="F9" s="443" t="s">
        <v>10</v>
      </c>
      <c r="G9" s="606" t="s">
        <v>11</v>
      </c>
      <c r="H9" s="583"/>
      <c r="I9" s="583"/>
      <c r="J9" s="583"/>
      <c r="K9" s="583"/>
      <c r="L9" s="583"/>
      <c r="M9" s="583"/>
      <c r="N9" s="583"/>
      <c r="O9" s="583"/>
      <c r="P9" s="583"/>
      <c r="Q9" s="583"/>
      <c r="R9" s="583"/>
      <c r="S9" s="583"/>
      <c r="T9" s="583"/>
      <c r="U9" s="583"/>
      <c r="V9" s="583"/>
      <c r="W9" s="21" t="s">
        <v>12</v>
      </c>
      <c r="X9" s="22"/>
    </row>
    <row r="10" spans="1:24" ht="15" customHeight="1" thickBot="1">
      <c r="A10" s="23"/>
      <c r="B10" s="581"/>
      <c r="C10" s="614"/>
      <c r="D10" s="477" t="s">
        <v>13</v>
      </c>
      <c r="E10" s="493"/>
      <c r="F10" s="27"/>
      <c r="G10" s="607">
        <v>1</v>
      </c>
      <c r="H10" s="584"/>
      <c r="I10" s="584"/>
      <c r="J10" s="584"/>
      <c r="K10" s="585" t="s">
        <v>14</v>
      </c>
      <c r="L10" s="585"/>
      <c r="M10" s="585"/>
      <c r="N10" s="585"/>
      <c r="O10" s="585" t="s">
        <v>15</v>
      </c>
      <c r="P10" s="585"/>
      <c r="Q10" s="585"/>
      <c r="R10" s="585"/>
      <c r="S10" s="585" t="s">
        <v>16</v>
      </c>
      <c r="T10" s="585"/>
      <c r="U10" s="585"/>
      <c r="V10" s="585"/>
      <c r="W10" s="27"/>
      <c r="X10" s="22"/>
    </row>
    <row r="11" spans="1:24" ht="16.5" thickBot="1">
      <c r="A11" s="28"/>
      <c r="B11" s="29"/>
      <c r="C11" s="463"/>
      <c r="D11" s="478"/>
      <c r="E11" s="494"/>
      <c r="F11" s="494"/>
      <c r="G11" s="507" t="s">
        <v>17</v>
      </c>
      <c r="H11" s="35" t="s">
        <v>18</v>
      </c>
      <c r="I11" s="35" t="s">
        <v>19</v>
      </c>
      <c r="J11" s="36" t="s">
        <v>20</v>
      </c>
      <c r="K11" s="37" t="s">
        <v>17</v>
      </c>
      <c r="L11" s="35" t="s">
        <v>18</v>
      </c>
      <c r="M11" s="35" t="s">
        <v>19</v>
      </c>
      <c r="N11" s="36" t="s">
        <v>20</v>
      </c>
      <c r="O11" s="37" t="s">
        <v>17</v>
      </c>
      <c r="P11" s="35" t="s">
        <v>18</v>
      </c>
      <c r="Q11" s="35" t="s">
        <v>19</v>
      </c>
      <c r="R11" s="36" t="s">
        <v>20</v>
      </c>
      <c r="S11" s="37" t="s">
        <v>17</v>
      </c>
      <c r="T11" s="35" t="s">
        <v>18</v>
      </c>
      <c r="U11" s="35" t="s">
        <v>19</v>
      </c>
      <c r="V11" s="36" t="s">
        <v>20</v>
      </c>
      <c r="W11" s="38" t="s">
        <v>6</v>
      </c>
      <c r="X11" s="22"/>
    </row>
    <row r="12" spans="1:24" ht="16.5" thickBot="1">
      <c r="A12" s="615" t="s">
        <v>51</v>
      </c>
      <c r="B12" s="615"/>
      <c r="C12" s="616"/>
      <c r="D12" s="479">
        <f>SUM(D13:D16)</f>
        <v>48</v>
      </c>
      <c r="E12" s="495">
        <f>SUM(E13:E16)</f>
        <v>16</v>
      </c>
      <c r="F12" s="509"/>
      <c r="G12" s="284">
        <f>SUM(G13:G16)</f>
        <v>0</v>
      </c>
      <c r="H12" s="285">
        <f>SUM(H13:H16)</f>
        <v>0</v>
      </c>
      <c r="I12" s="287"/>
      <c r="J12" s="288">
        <f>SUM(J13:J16)</f>
        <v>0</v>
      </c>
      <c r="K12" s="286">
        <f>SUM(K13:K16)</f>
        <v>8</v>
      </c>
      <c r="L12" s="285">
        <f>SUM(L13:L16)</f>
        <v>16</v>
      </c>
      <c r="M12" s="289"/>
      <c r="N12" s="288">
        <f>SUM(N13:N16)</f>
        <v>8</v>
      </c>
      <c r="O12" s="286">
        <f>SUM(O13:O16)</f>
        <v>4</v>
      </c>
      <c r="P12" s="285">
        <f>SUM(P13:P16)</f>
        <v>8</v>
      </c>
      <c r="Q12" s="285"/>
      <c r="R12" s="288">
        <f>SUM(R13:R16)</f>
        <v>4</v>
      </c>
      <c r="S12" s="286">
        <f>SUM(S13:S16)</f>
        <v>4</v>
      </c>
      <c r="T12" s="285">
        <f>SUM(T13:T16)</f>
        <v>8</v>
      </c>
      <c r="U12" s="285"/>
      <c r="V12" s="290">
        <f>SUM(V13:V16)</f>
        <v>4</v>
      </c>
      <c r="W12" s="291"/>
      <c r="X12" s="292"/>
    </row>
    <row r="13" spans="1:24" s="301" customFormat="1" ht="15.75">
      <c r="A13" s="293" t="s">
        <v>52</v>
      </c>
      <c r="B13" s="577" t="s">
        <v>163</v>
      </c>
      <c r="C13" s="464" t="s">
        <v>183</v>
      </c>
      <c r="D13" s="480">
        <f>SUM(G13,H13,K13,L13,O13,P13,S13,T13)</f>
        <v>12</v>
      </c>
      <c r="E13" s="496">
        <f>SUM(J13,N13,R13,V13)</f>
        <v>4</v>
      </c>
      <c r="F13" s="510" t="s">
        <v>54</v>
      </c>
      <c r="G13" s="294"/>
      <c r="H13" s="297"/>
      <c r="I13" s="298"/>
      <c r="J13" s="299"/>
      <c r="K13" s="296">
        <v>4</v>
      </c>
      <c r="L13" s="297">
        <v>8</v>
      </c>
      <c r="M13" s="297" t="s">
        <v>25</v>
      </c>
      <c r="N13" s="299">
        <v>4</v>
      </c>
      <c r="O13" s="296"/>
      <c r="P13" s="297"/>
      <c r="Q13" s="297"/>
      <c r="R13" s="299"/>
      <c r="S13" s="296"/>
      <c r="T13" s="297"/>
      <c r="U13" s="297"/>
      <c r="V13" s="295"/>
      <c r="W13" s="60"/>
      <c r="X13" s="300"/>
    </row>
    <row r="14" spans="1:24" s="301" customFormat="1" ht="15.75">
      <c r="A14" s="293" t="s">
        <v>55</v>
      </c>
      <c r="B14" s="577" t="s">
        <v>164</v>
      </c>
      <c r="C14" s="464" t="s">
        <v>184</v>
      </c>
      <c r="D14" s="480">
        <f>SUM(G14,H14,K14,L14,O14,P14,S14,T14)</f>
        <v>12</v>
      </c>
      <c r="E14" s="496">
        <f>SUM(J14,N14,R14,V14)</f>
        <v>4</v>
      </c>
      <c r="F14" s="510" t="s">
        <v>54</v>
      </c>
      <c r="G14" s="294"/>
      <c r="H14" s="297"/>
      <c r="I14" s="298"/>
      <c r="J14" s="299"/>
      <c r="K14" s="296"/>
      <c r="L14" s="297"/>
      <c r="M14" s="297"/>
      <c r="N14" s="299"/>
      <c r="O14" s="296">
        <v>4</v>
      </c>
      <c r="P14" s="297">
        <v>8</v>
      </c>
      <c r="Q14" s="297" t="s">
        <v>40</v>
      </c>
      <c r="R14" s="299">
        <v>4</v>
      </c>
      <c r="S14" s="296"/>
      <c r="T14" s="297"/>
      <c r="U14" s="297"/>
      <c r="V14" s="295"/>
      <c r="W14" s="60"/>
      <c r="X14" s="300"/>
    </row>
    <row r="15" spans="1:24" s="301" customFormat="1" ht="15.75">
      <c r="A15" s="293" t="s">
        <v>56</v>
      </c>
      <c r="B15" s="577" t="s">
        <v>165</v>
      </c>
      <c r="C15" s="464" t="s">
        <v>84</v>
      </c>
      <c r="D15" s="480">
        <f>SUM(G15,H15,K15,L15,O15,P15,S15,T15)</f>
        <v>12</v>
      </c>
      <c r="E15" s="496">
        <f>SUM(J15,N15,R15,V15)</f>
        <v>4</v>
      </c>
      <c r="F15" s="510" t="s">
        <v>54</v>
      </c>
      <c r="G15" s="294"/>
      <c r="H15" s="297"/>
      <c r="I15" s="298"/>
      <c r="J15" s="299"/>
      <c r="K15" s="296"/>
      <c r="L15" s="297"/>
      <c r="M15" s="297"/>
      <c r="N15" s="299"/>
      <c r="O15" s="296"/>
      <c r="P15" s="297"/>
      <c r="Q15" s="297"/>
      <c r="R15" s="299"/>
      <c r="S15" s="296">
        <v>4</v>
      </c>
      <c r="T15" s="297">
        <v>8</v>
      </c>
      <c r="U15" s="297" t="s">
        <v>25</v>
      </c>
      <c r="V15" s="295">
        <v>4</v>
      </c>
      <c r="W15" s="60"/>
      <c r="X15" s="300"/>
    </row>
    <row r="16" spans="1:24" ht="15.75">
      <c r="A16" s="293" t="s">
        <v>58</v>
      </c>
      <c r="B16" s="577" t="s">
        <v>166</v>
      </c>
      <c r="C16" s="465" t="s">
        <v>85</v>
      </c>
      <c r="D16" s="481">
        <f>SUM(G16,H16,K16,L16,O16,P16,S16,T16)</f>
        <v>12</v>
      </c>
      <c r="E16" s="497">
        <f>SUM(J16,N16,R16,V16)</f>
        <v>4</v>
      </c>
      <c r="F16" s="460" t="s">
        <v>54</v>
      </c>
      <c r="G16" s="302"/>
      <c r="H16" s="305"/>
      <c r="I16" s="306"/>
      <c r="J16" s="307"/>
      <c r="K16" s="304">
        <v>4</v>
      </c>
      <c r="L16" s="305">
        <v>8</v>
      </c>
      <c r="M16" s="305" t="s">
        <v>40</v>
      </c>
      <c r="N16" s="307">
        <v>4</v>
      </c>
      <c r="O16" s="304"/>
      <c r="P16" s="305"/>
      <c r="Q16" s="305"/>
      <c r="R16" s="307"/>
      <c r="S16" s="304"/>
      <c r="T16" s="305"/>
      <c r="U16" s="305"/>
      <c r="V16" s="303"/>
      <c r="W16" s="60"/>
      <c r="X16" s="308"/>
    </row>
    <row r="17" spans="1:1024" ht="15.75">
      <c r="A17" s="617" t="s">
        <v>60</v>
      </c>
      <c r="B17" s="617"/>
      <c r="C17" s="618"/>
      <c r="D17" s="482">
        <f>SUM(D18:D21)</f>
        <v>68</v>
      </c>
      <c r="E17" s="498">
        <f>SUM(E18:E21)</f>
        <v>43</v>
      </c>
      <c r="F17" s="503"/>
      <c r="G17" s="309">
        <f>SUM(G18:G21)</f>
        <v>0</v>
      </c>
      <c r="H17" s="310">
        <f>SUM(H18:H21)</f>
        <v>0</v>
      </c>
      <c r="I17" s="313"/>
      <c r="J17" s="314">
        <f>SUM(J18:J21)</f>
        <v>0</v>
      </c>
      <c r="K17" s="312">
        <f>SUM(K18:K21)</f>
        <v>4</v>
      </c>
      <c r="L17" s="310">
        <f>SUM(L18:L21)</f>
        <v>12</v>
      </c>
      <c r="M17" s="315"/>
      <c r="N17" s="316">
        <f>SUM(N18:N21)</f>
        <v>4</v>
      </c>
      <c r="O17" s="312">
        <f>SUM(O18:O21)</f>
        <v>4</v>
      </c>
      <c r="P17" s="310">
        <f>SUM(P18:P21)</f>
        <v>20</v>
      </c>
      <c r="Q17" s="310"/>
      <c r="R17" s="316">
        <f>SUM(R18:R21)</f>
        <v>15</v>
      </c>
      <c r="S17" s="312">
        <f>SUM(S18:S21)</f>
        <v>4</v>
      </c>
      <c r="T17" s="310">
        <f>SUM(T18:T21)</f>
        <v>24</v>
      </c>
      <c r="U17" s="310"/>
      <c r="V17" s="317">
        <f>SUM(V18:V21)</f>
        <v>24</v>
      </c>
      <c r="W17" s="318"/>
      <c r="X17" s="292"/>
    </row>
    <row r="18" spans="1:1024" s="301" customFormat="1" ht="15.75">
      <c r="A18" s="319" t="s">
        <v>61</v>
      </c>
      <c r="B18" s="577" t="s">
        <v>167</v>
      </c>
      <c r="C18" s="466" t="s">
        <v>86</v>
      </c>
      <c r="D18" s="483">
        <f>SUM(G18,H18,K18,L18,O18,P18,S18,T18)</f>
        <v>16</v>
      </c>
      <c r="E18" s="499">
        <f t="shared" ref="E18:E24" si="0">SUM(J18,N18,R18,V18)</f>
        <v>4</v>
      </c>
      <c r="F18" s="326" t="s">
        <v>54</v>
      </c>
      <c r="G18" s="320"/>
      <c r="H18" s="323"/>
      <c r="I18" s="324"/>
      <c r="J18" s="325"/>
      <c r="K18" s="322">
        <v>4</v>
      </c>
      <c r="L18" s="323">
        <v>12</v>
      </c>
      <c r="M18" s="323" t="s">
        <v>40</v>
      </c>
      <c r="N18" s="325">
        <v>4</v>
      </c>
      <c r="O18" s="322"/>
      <c r="P18" s="323"/>
      <c r="Q18" s="324"/>
      <c r="R18" s="325"/>
      <c r="S18" s="322"/>
      <c r="T18" s="323"/>
      <c r="U18" s="323"/>
      <c r="V18" s="321"/>
      <c r="W18" s="60"/>
      <c r="X18" s="300"/>
    </row>
    <row r="19" spans="1:1024" s="301" customFormat="1" ht="15.75">
      <c r="A19" s="319" t="s">
        <v>64</v>
      </c>
      <c r="B19" s="577" t="s">
        <v>168</v>
      </c>
      <c r="C19" s="466" t="s">
        <v>87</v>
      </c>
      <c r="D19" s="483">
        <f>SUM(G19,H19,K19,L19,O19,P19,S19,T19)</f>
        <v>16</v>
      </c>
      <c r="E19" s="499">
        <f t="shared" si="0"/>
        <v>5</v>
      </c>
      <c r="F19" s="326" t="s">
        <v>54</v>
      </c>
      <c r="G19" s="320"/>
      <c r="H19" s="323"/>
      <c r="I19" s="324"/>
      <c r="J19" s="325"/>
      <c r="K19" s="322"/>
      <c r="L19" s="323"/>
      <c r="M19" s="323"/>
      <c r="N19" s="325"/>
      <c r="O19" s="322">
        <v>4</v>
      </c>
      <c r="P19" s="323">
        <v>12</v>
      </c>
      <c r="Q19" s="324" t="s">
        <v>40</v>
      </c>
      <c r="R19" s="325">
        <v>5</v>
      </c>
      <c r="S19" s="322"/>
      <c r="T19" s="323"/>
      <c r="U19" s="323"/>
      <c r="V19" s="321"/>
      <c r="W19" s="60"/>
      <c r="X19" s="300"/>
    </row>
    <row r="20" spans="1:1024" s="301" customFormat="1" ht="16.5" thickBot="1">
      <c r="A20" s="319" t="s">
        <v>66</v>
      </c>
      <c r="B20" s="577" t="s">
        <v>169</v>
      </c>
      <c r="C20" s="467" t="s">
        <v>88</v>
      </c>
      <c r="D20" s="484">
        <f>SUM(G20,H20,K20,L20,O20,P20,S20,T20)</f>
        <v>12</v>
      </c>
      <c r="E20" s="500">
        <f t="shared" si="0"/>
        <v>4</v>
      </c>
      <c r="F20" s="333" t="s">
        <v>54</v>
      </c>
      <c r="G20" s="327"/>
      <c r="H20" s="330"/>
      <c r="I20" s="331"/>
      <c r="J20" s="332"/>
      <c r="K20" s="329"/>
      <c r="L20" s="330"/>
      <c r="M20" s="330"/>
      <c r="N20" s="332"/>
      <c r="O20" s="329"/>
      <c r="P20" s="330"/>
      <c r="Q20" s="331"/>
      <c r="R20" s="332"/>
      <c r="S20" s="329">
        <v>4</v>
      </c>
      <c r="T20" s="330">
        <v>8</v>
      </c>
      <c r="U20" s="330" t="s">
        <v>25</v>
      </c>
      <c r="V20" s="328">
        <v>4</v>
      </c>
      <c r="W20" s="60"/>
      <c r="X20" s="300"/>
    </row>
    <row r="21" spans="1:1024" s="301" customFormat="1" ht="16.5" thickBot="1">
      <c r="A21" s="319" t="s">
        <v>67</v>
      </c>
      <c r="B21" s="577" t="s">
        <v>170</v>
      </c>
      <c r="C21" s="468" t="s">
        <v>68</v>
      </c>
      <c r="D21" s="485">
        <f>SUM(G21,H21,K21,L21,O21,P21,S21,T21)</f>
        <v>24</v>
      </c>
      <c r="E21" s="501">
        <f t="shared" si="0"/>
        <v>30</v>
      </c>
      <c r="F21" s="511" t="s">
        <v>54</v>
      </c>
      <c r="G21" s="334"/>
      <c r="H21" s="337"/>
      <c r="I21" s="338"/>
      <c r="J21" s="339"/>
      <c r="K21" s="336"/>
      <c r="L21" s="337"/>
      <c r="M21" s="337"/>
      <c r="N21" s="335"/>
      <c r="O21" s="336">
        <v>0</v>
      </c>
      <c r="P21" s="337">
        <v>8</v>
      </c>
      <c r="Q21" s="337" t="s">
        <v>40</v>
      </c>
      <c r="R21" s="339">
        <v>10</v>
      </c>
      <c r="S21" s="336">
        <v>0</v>
      </c>
      <c r="T21" s="337">
        <v>16</v>
      </c>
      <c r="U21" s="337" t="s">
        <v>40</v>
      </c>
      <c r="V21" s="340">
        <v>20</v>
      </c>
      <c r="W21" s="534"/>
      <c r="X21" s="300"/>
    </row>
    <row r="22" spans="1:1024" ht="15.75">
      <c r="A22" s="341" t="s">
        <v>103</v>
      </c>
      <c r="B22" s="342"/>
      <c r="C22" s="469"/>
      <c r="D22" s="486">
        <f>SUM(G22,K22,O22,S22)</f>
        <v>116</v>
      </c>
      <c r="E22" s="502">
        <f t="shared" si="0"/>
        <v>59</v>
      </c>
      <c r="F22" s="502"/>
      <c r="G22" s="619">
        <f>SUM(G12,H12,G17,H17)</f>
        <v>0</v>
      </c>
      <c r="H22" s="620"/>
      <c r="I22" s="344"/>
      <c r="J22" s="345">
        <f>SUM(J12,J17)</f>
        <v>0</v>
      </c>
      <c r="K22" s="620">
        <f>SUM(K12,L12,K17,L17)</f>
        <v>40</v>
      </c>
      <c r="L22" s="620"/>
      <c r="M22" s="344"/>
      <c r="N22" s="343">
        <f>SUM(N12,N17)</f>
        <v>12</v>
      </c>
      <c r="O22" s="620">
        <f>SUM(O12,P12,O17,P17)</f>
        <v>36</v>
      </c>
      <c r="P22" s="620"/>
      <c r="Q22" s="344"/>
      <c r="R22" s="345">
        <f>SUM(R12,R17)</f>
        <v>19</v>
      </c>
      <c r="S22" s="620">
        <f>SUM(S12,T12,S17,T17)</f>
        <v>40</v>
      </c>
      <c r="T22" s="620"/>
      <c r="U22" s="344"/>
      <c r="V22" s="345">
        <f>SUM(V12,V17)</f>
        <v>28</v>
      </c>
      <c r="W22" s="535"/>
      <c r="X22" s="22"/>
    </row>
    <row r="23" spans="1:1024" ht="15.75">
      <c r="A23" s="346" t="s">
        <v>123</v>
      </c>
      <c r="B23" s="347"/>
      <c r="C23" s="470"/>
      <c r="D23" s="482">
        <f>SUM(G23,K23,O23,S23)</f>
        <v>183</v>
      </c>
      <c r="E23" s="503">
        <f t="shared" si="0"/>
        <v>53</v>
      </c>
      <c r="F23" s="503"/>
      <c r="G23" s="613">
        <f>MSc_L_Base!$G$27+MSc_L_Base!$H$27</f>
        <v>100</v>
      </c>
      <c r="H23" s="591"/>
      <c r="I23" s="190"/>
      <c r="J23" s="191">
        <f>MSc_L_Base!$J$27</f>
        <v>29</v>
      </c>
      <c r="K23" s="591">
        <f>MSc_L_Base!$K$27+MSc_L_Base!$L$27</f>
        <v>55</v>
      </c>
      <c r="L23" s="591"/>
      <c r="M23" s="190"/>
      <c r="N23" s="192">
        <f>MSc_L_Base!$N$27</f>
        <v>16</v>
      </c>
      <c r="O23" s="591">
        <f>MSc_L_Base!$O$27+MSc_L_Base!$P$27</f>
        <v>28</v>
      </c>
      <c r="P23" s="591"/>
      <c r="Q23" s="190"/>
      <c r="R23" s="191">
        <f>MSc_L_Base!$R$27</f>
        <v>8</v>
      </c>
      <c r="S23" s="591">
        <f>MSc_L_Base!$S$27+MSc_L_Base!$T$27</f>
        <v>0</v>
      </c>
      <c r="T23" s="591"/>
      <c r="U23" s="190"/>
      <c r="V23" s="191">
        <f>MSc_L_Base!$V$27</f>
        <v>0</v>
      </c>
      <c r="W23" s="536"/>
      <c r="X23" s="22"/>
    </row>
    <row r="24" spans="1:1024" ht="16.5" thickBot="1">
      <c r="A24" s="600" t="s">
        <v>119</v>
      </c>
      <c r="B24" s="600"/>
      <c r="C24" s="621"/>
      <c r="D24" s="475">
        <f>SUM(G24,K24,O24,S24)</f>
        <v>16</v>
      </c>
      <c r="E24" s="503">
        <f t="shared" si="0"/>
        <v>6</v>
      </c>
      <c r="F24" s="503"/>
      <c r="G24" s="622">
        <v>0</v>
      </c>
      <c r="H24" s="623"/>
      <c r="I24" s="310"/>
      <c r="J24" s="314">
        <v>0</v>
      </c>
      <c r="K24" s="623">
        <v>0</v>
      </c>
      <c r="L24" s="623"/>
      <c r="M24" s="310"/>
      <c r="N24" s="311">
        <v>0</v>
      </c>
      <c r="O24" s="623">
        <v>8</v>
      </c>
      <c r="P24" s="623"/>
      <c r="Q24" s="310"/>
      <c r="R24" s="314">
        <v>3</v>
      </c>
      <c r="S24" s="623">
        <v>8</v>
      </c>
      <c r="T24" s="623"/>
      <c r="U24" s="310"/>
      <c r="V24" s="314">
        <v>3</v>
      </c>
      <c r="W24" s="537"/>
      <c r="X24" s="22"/>
    </row>
    <row r="25" spans="1:1024" ht="15.75">
      <c r="A25" s="601" t="s">
        <v>70</v>
      </c>
      <c r="B25" s="601"/>
      <c r="C25" s="625"/>
      <c r="D25" s="487"/>
      <c r="E25" s="504"/>
      <c r="F25" s="512"/>
      <c r="G25" s="474"/>
      <c r="H25" s="349"/>
      <c r="I25" s="348"/>
      <c r="J25" s="93"/>
      <c r="K25" s="93"/>
      <c r="L25" s="93"/>
      <c r="M25" s="514"/>
      <c r="N25" s="252"/>
      <c r="O25" s="92"/>
      <c r="P25" s="93"/>
      <c r="Q25" s="514"/>
      <c r="R25" s="325">
        <v>8</v>
      </c>
      <c r="S25" s="350">
        <v>0</v>
      </c>
      <c r="T25" s="351" t="s">
        <v>40</v>
      </c>
      <c r="U25" s="352">
        <v>3</v>
      </c>
      <c r="V25" s="538"/>
      <c r="W25" s="530"/>
      <c r="AMJ25"/>
    </row>
    <row r="26" spans="1:1024" ht="16.5" thickBot="1">
      <c r="A26" s="601" t="s">
        <v>71</v>
      </c>
      <c r="B26" s="601"/>
      <c r="C26" s="625"/>
      <c r="D26" s="522"/>
      <c r="E26" s="523"/>
      <c r="F26" s="524"/>
      <c r="G26" s="525"/>
      <c r="H26" s="526"/>
      <c r="I26" s="527"/>
      <c r="J26" s="123"/>
      <c r="K26" s="123"/>
      <c r="L26" s="123"/>
      <c r="M26" s="528"/>
      <c r="N26" s="532">
        <v>8</v>
      </c>
      <c r="O26" s="122">
        <v>0</v>
      </c>
      <c r="P26" s="123" t="s">
        <v>40</v>
      </c>
      <c r="Q26" s="528">
        <v>3</v>
      </c>
      <c r="R26" s="533"/>
      <c r="S26" s="529"/>
      <c r="T26" s="526"/>
      <c r="U26" s="527"/>
      <c r="V26" s="539"/>
      <c r="W26" s="531"/>
      <c r="AMJ26"/>
    </row>
    <row r="27" spans="1:1024" s="98" customFormat="1" ht="15" customHeight="1" thickBot="1">
      <c r="A27" s="602" t="s">
        <v>107</v>
      </c>
      <c r="B27" s="602"/>
      <c r="C27" s="626"/>
      <c r="D27" s="515">
        <f>D28+D29</f>
        <v>12</v>
      </c>
      <c r="E27" s="516">
        <f>E28+E29</f>
        <v>2</v>
      </c>
      <c r="F27" s="517"/>
      <c r="G27" s="635">
        <v>6</v>
      </c>
      <c r="H27" s="634"/>
      <c r="I27" s="519"/>
      <c r="J27" s="513">
        <v>1</v>
      </c>
      <c r="K27" s="633">
        <v>6</v>
      </c>
      <c r="L27" s="634"/>
      <c r="M27" s="519"/>
      <c r="N27" s="513">
        <v>1</v>
      </c>
      <c r="O27" s="520"/>
      <c r="P27" s="519"/>
      <c r="Q27" s="519"/>
      <c r="R27" s="513"/>
      <c r="S27" s="518"/>
      <c r="T27" s="519"/>
      <c r="U27" s="519"/>
      <c r="V27" s="521"/>
      <c r="W27" s="209"/>
    </row>
    <row r="28" spans="1:1024" s="98" customFormat="1" ht="15" customHeight="1">
      <c r="A28" s="48" t="s">
        <v>72</v>
      </c>
      <c r="B28" s="99"/>
      <c r="C28" s="471" t="s">
        <v>73</v>
      </c>
      <c r="D28" s="488">
        <f>SUM(G28,H28,K28,L28,O28,P28,S28,T28)</f>
        <v>6</v>
      </c>
      <c r="E28" s="111">
        <f>SUM(J28,N28,R28,V28)</f>
        <v>1</v>
      </c>
      <c r="F28" s="211"/>
      <c r="G28" s="215">
        <v>0</v>
      </c>
      <c r="H28" s="213">
        <v>6</v>
      </c>
      <c r="I28" s="213" t="s">
        <v>74</v>
      </c>
      <c r="J28" s="214">
        <v>1</v>
      </c>
      <c r="K28" s="212"/>
      <c r="L28" s="213"/>
      <c r="M28" s="213"/>
      <c r="N28" s="214"/>
      <c r="O28" s="212"/>
      <c r="P28" s="213"/>
      <c r="Q28" s="213"/>
      <c r="R28" s="214"/>
      <c r="S28" s="215"/>
      <c r="T28" s="213"/>
      <c r="U28" s="213"/>
      <c r="V28" s="216"/>
      <c r="W28" s="217"/>
    </row>
    <row r="29" spans="1:1024" s="98" customFormat="1" ht="15" customHeight="1" thickBot="1">
      <c r="A29" s="218" t="s">
        <v>75</v>
      </c>
      <c r="B29" s="219"/>
      <c r="C29" s="472" t="s">
        <v>76</v>
      </c>
      <c r="D29" s="489">
        <f>SUM(G29,H29,K29,L29,O29,P29,S29,T29)</f>
        <v>6</v>
      </c>
      <c r="E29" s="174">
        <f>SUM(J29,N29,R29,V29)</f>
        <v>1</v>
      </c>
      <c r="F29" s="220"/>
      <c r="G29" s="225"/>
      <c r="H29" s="222"/>
      <c r="I29" s="223"/>
      <c r="J29" s="224"/>
      <c r="K29" s="221">
        <v>0</v>
      </c>
      <c r="L29" s="222">
        <v>6</v>
      </c>
      <c r="M29" s="223" t="s">
        <v>74</v>
      </c>
      <c r="N29" s="224">
        <v>1</v>
      </c>
      <c r="O29" s="221"/>
      <c r="P29" s="222"/>
      <c r="Q29" s="222"/>
      <c r="R29" s="224"/>
      <c r="S29" s="225"/>
      <c r="T29" s="222"/>
      <c r="U29" s="223"/>
      <c r="V29" s="226"/>
      <c r="W29" s="450" t="s">
        <v>73</v>
      </c>
    </row>
    <row r="30" spans="1:1024" ht="16.5" thickBot="1">
      <c r="A30" s="627" t="s">
        <v>111</v>
      </c>
      <c r="B30" s="627"/>
      <c r="C30" s="628"/>
      <c r="D30" s="444">
        <f>SUM(D22:D27)</f>
        <v>327</v>
      </c>
      <c r="E30" s="505">
        <f>E22+E23+E24+E27</f>
        <v>120</v>
      </c>
      <c r="F30" s="505"/>
      <c r="G30" s="630">
        <f>SUM(G28:H28)</f>
        <v>6</v>
      </c>
      <c r="H30" s="631"/>
      <c r="I30" s="353"/>
      <c r="J30" s="356">
        <f>J22+J23+J24+J28</f>
        <v>30</v>
      </c>
      <c r="K30" s="632">
        <f>SUM(K29:L29)</f>
        <v>6</v>
      </c>
      <c r="L30" s="631"/>
      <c r="M30" s="353"/>
      <c r="N30" s="356">
        <f>N22+N23+N24+N29</f>
        <v>29</v>
      </c>
      <c r="O30" s="355"/>
      <c r="P30" s="353"/>
      <c r="Q30" s="353"/>
      <c r="R30" s="356">
        <f>SUM(R22,R23,R24)</f>
        <v>30</v>
      </c>
      <c r="S30" s="355"/>
      <c r="T30" s="353"/>
      <c r="U30" s="353"/>
      <c r="V30" s="354">
        <f>SUM(V22,V23,V24)</f>
        <v>31</v>
      </c>
      <c r="W30" s="462"/>
      <c r="X30" s="22"/>
    </row>
    <row r="31" spans="1:1024" ht="15.75">
      <c r="A31" s="17"/>
      <c r="B31" s="18"/>
      <c r="C31" s="235" t="s">
        <v>118</v>
      </c>
      <c r="D31" s="490"/>
      <c r="E31" s="506"/>
      <c r="F31" s="506"/>
      <c r="G31" s="629">
        <f>SUM(G22,G23,G24)</f>
        <v>100</v>
      </c>
      <c r="H31" s="624"/>
      <c r="I31" s="357"/>
      <c r="J31" s="359"/>
      <c r="K31" s="624">
        <f>SUM(K22,K23,K24)</f>
        <v>95</v>
      </c>
      <c r="L31" s="624"/>
      <c r="M31" s="357"/>
      <c r="N31" s="359"/>
      <c r="O31" s="624">
        <f>SUM(O22,O23,O24)</f>
        <v>72</v>
      </c>
      <c r="P31" s="624"/>
      <c r="Q31" s="357"/>
      <c r="R31" s="359"/>
      <c r="S31" s="624">
        <f>SUM(S22,S23,S24)</f>
        <v>48</v>
      </c>
      <c r="T31" s="624"/>
      <c r="U31" s="357"/>
      <c r="V31" s="358"/>
      <c r="W31" s="459"/>
      <c r="X31" s="308"/>
    </row>
    <row r="32" spans="1:1024" ht="16.5" thickBot="1">
      <c r="A32" s="360"/>
      <c r="B32" s="24"/>
      <c r="C32" s="235" t="s">
        <v>115</v>
      </c>
      <c r="D32" s="481"/>
      <c r="E32" s="460"/>
      <c r="F32" s="460"/>
      <c r="G32" s="69"/>
      <c r="H32" s="64"/>
      <c r="I32" s="64">
        <f>COUNTIF(MSc_L_Base!I13:I26,"tm")+COUNTIF(I13:I26,"tm")</f>
        <v>2</v>
      </c>
      <c r="J32" s="67"/>
      <c r="K32" s="63"/>
      <c r="L32" s="64"/>
      <c r="M32" s="64">
        <f>COUNTIF(MSc_L_Base!M13:M26,"tm")+COUNTIF(M13:M26,"tm")</f>
        <v>3</v>
      </c>
      <c r="N32" s="67"/>
      <c r="O32" s="63"/>
      <c r="P32" s="64"/>
      <c r="Q32" s="241">
        <f>COUNTIF(MSc_L_Base!Q12:Q25,"tm")+COUNTIF(Q12:Q26,"tm")</f>
        <v>3</v>
      </c>
      <c r="R32" s="67"/>
      <c r="S32" s="63"/>
      <c r="T32" s="64"/>
      <c r="U32" s="241">
        <f>COUNTIF(MSc_L_Base!U12:U25,"tm")+COUNTIF(U12:U21,"tm")</f>
        <v>1</v>
      </c>
      <c r="V32" s="256"/>
      <c r="W32" s="460"/>
      <c r="X32" s="308"/>
    </row>
    <row r="33" spans="1:24" ht="16.5" thickBot="1">
      <c r="A33" s="361"/>
      <c r="B33" s="362"/>
      <c r="C33" s="238" t="s">
        <v>114</v>
      </c>
      <c r="D33" s="491"/>
      <c r="E33" s="461"/>
      <c r="F33" s="461"/>
      <c r="G33" s="240"/>
      <c r="H33" s="241"/>
      <c r="I33" s="241">
        <f>COUNTIF(MSc_L_Base!I13:I26,"e")+COUNTIF(I13:I26,"e")</f>
        <v>3</v>
      </c>
      <c r="J33" s="242"/>
      <c r="K33" s="243"/>
      <c r="L33" s="241"/>
      <c r="M33" s="241">
        <f>COUNTIF(MSc_L_Base!M13:M26,"e")+COUNTIF(M13:M26,"e")</f>
        <v>4</v>
      </c>
      <c r="N33" s="242"/>
      <c r="O33" s="243"/>
      <c r="P33" s="241"/>
      <c r="Q33" s="241">
        <f>COUNTIF(MSc_L_Base!Q13:Q26,"e")+COUNTIF(Q13:Q26,"e")</f>
        <v>2</v>
      </c>
      <c r="R33" s="242"/>
      <c r="S33" s="243"/>
      <c r="T33" s="241"/>
      <c r="U33" s="241">
        <f>COUNTIF(MSc_L_Base!U13:U26,"e")+COUNTIF(U13:U26,"e")</f>
        <v>2</v>
      </c>
      <c r="V33" s="273"/>
      <c r="W33" s="461"/>
      <c r="X33" s="308"/>
    </row>
    <row r="34" spans="1:24">
      <c r="A34" s="277"/>
      <c r="B34" s="278"/>
      <c r="C34" s="363"/>
      <c r="D34" s="364"/>
      <c r="E34" s="365"/>
      <c r="F34" s="365"/>
      <c r="G34" s="366"/>
      <c r="H34" s="366"/>
      <c r="I34" s="367"/>
      <c r="J34" s="368"/>
      <c r="K34" s="366"/>
      <c r="L34" s="366"/>
      <c r="M34" s="367"/>
      <c r="N34" s="368"/>
      <c r="O34" s="366"/>
      <c r="P34" s="366"/>
      <c r="Q34" s="367"/>
      <c r="R34" s="368"/>
      <c r="S34" s="366"/>
      <c r="T34" s="366"/>
      <c r="U34" s="367"/>
      <c r="V34" s="368"/>
      <c r="W34" s="368"/>
      <c r="X34" s="369"/>
    </row>
    <row r="35" spans="1:24" ht="15.75">
      <c r="A35" s="277"/>
      <c r="B35" s="278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80"/>
      <c r="U35" s="280"/>
      <c r="V35" s="280"/>
      <c r="W35" s="280"/>
      <c r="X35" s="280"/>
    </row>
    <row r="36" spans="1:24" ht="15.75">
      <c r="A36" s="277"/>
      <c r="B36" s="278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80"/>
      <c r="U36" s="280"/>
      <c r="V36" s="280"/>
      <c r="W36" s="280"/>
      <c r="X36" s="369"/>
    </row>
    <row r="37" spans="1:24" ht="15">
      <c r="A37" s="370"/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439" t="s">
        <v>105</v>
      </c>
      <c r="X37" s="369"/>
    </row>
    <row r="38" spans="1:24" ht="15">
      <c r="W38" s="439" t="s">
        <v>104</v>
      </c>
    </row>
    <row r="40" spans="1:24" ht="15">
      <c r="C40" s="246" t="s">
        <v>121</v>
      </c>
      <c r="D40" s="371">
        <f>SUM(G12,G17,K12,K17,O12,O17,S12,S17,MSc_L_Base!G11,MSc_L_Base!G16,MSc_L_Base!G20,MSc_L_Base!K11,MSc_L_Base!K16,MSc_L_Base!K20,MSc_L_Base!O11,MSc_L_Base!O16,MSc_L_Base!O20,MSc_L_Base!S11,MSc_L_Base!S16,MSc_L_Base!S20)</f>
        <v>109</v>
      </c>
      <c r="E40" s="372">
        <f>D40/D30</f>
        <v>0.33333333333333331</v>
      </c>
      <c r="F40" s="373"/>
    </row>
    <row r="41" spans="1:24" ht="15">
      <c r="C41" s="246" t="s">
        <v>122</v>
      </c>
      <c r="D41" s="371">
        <f>SUM(H12:I12,H17:I17,L12:M12,L17:M17,P12:Q12,G30,K30,P17:Q17,T12:U12,T17:U17,MSc_L_Base!H11:I11,MSc_L_Base!H16:I16,MSc_L_Base!H20:I20,MSc_L_Base!L11:M11,MSc_L_Base!P11:Q11,MSc_L_Base!T11:U11,MSc_L_Base!L16:M16,MSc_L_Base!P16:Q16,MSc_L_Base!T16:U16,MSc_L_Base!L20:M20,MSc_L_Base!P20:Q20,MSc_L_Base!T20:U20,MSC_L_Quality!G24,MSC_L_Quality!K24,MSC_L_Quality!O24,MSC_L_Quality!S24)</f>
        <v>218</v>
      </c>
      <c r="E41" s="372">
        <f>D41/D30</f>
        <v>0.66666666666666663</v>
      </c>
      <c r="F41" s="373"/>
    </row>
    <row r="42" spans="1:24">
      <c r="D42" s="374"/>
      <c r="E42" s="374"/>
    </row>
  </sheetData>
  <mergeCells count="35">
    <mergeCell ref="K31:L31"/>
    <mergeCell ref="O31:P31"/>
    <mergeCell ref="S31:T31"/>
    <mergeCell ref="A25:C25"/>
    <mergeCell ref="A26:C26"/>
    <mergeCell ref="A27:C27"/>
    <mergeCell ref="A30:C30"/>
    <mergeCell ref="G31:H31"/>
    <mergeCell ref="G30:H30"/>
    <mergeCell ref="K30:L30"/>
    <mergeCell ref="K27:L27"/>
    <mergeCell ref="G27:H27"/>
    <mergeCell ref="A24:C24"/>
    <mergeCell ref="G24:H24"/>
    <mergeCell ref="K24:L24"/>
    <mergeCell ref="O24:P24"/>
    <mergeCell ref="S24:T24"/>
    <mergeCell ref="S22:T22"/>
    <mergeCell ref="G23:H23"/>
    <mergeCell ref="K23:L23"/>
    <mergeCell ref="O23:P23"/>
    <mergeCell ref="S23:T23"/>
    <mergeCell ref="A12:C12"/>
    <mergeCell ref="A17:C17"/>
    <mergeCell ref="G22:H22"/>
    <mergeCell ref="K22:L22"/>
    <mergeCell ref="O22:P22"/>
    <mergeCell ref="A8:W8"/>
    <mergeCell ref="B9:B10"/>
    <mergeCell ref="C9:C10"/>
    <mergeCell ref="G9:V9"/>
    <mergeCell ref="G10:J10"/>
    <mergeCell ref="K10:N10"/>
    <mergeCell ref="O10:R10"/>
    <mergeCell ref="S10:V10"/>
  </mergeCells>
  <pageMargins left="0.51180555555555596" right="0.31527777777777799" top="0.74791666666666701" bottom="0.74791666666666701" header="0.511811023622047" footer="0.511811023622047"/>
  <pageSetup paperSize="9" scale="5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7"/>
  <sheetViews>
    <sheetView topLeftCell="C1" zoomScale="70" zoomScaleNormal="70" workbookViewId="0">
      <selection activeCell="W2" sqref="W2"/>
    </sheetView>
  </sheetViews>
  <sheetFormatPr defaultRowHeight="12.75"/>
  <cols>
    <col min="2" max="2" width="25" customWidth="1"/>
    <col min="3" max="3" width="54.42578125" bestFit="1" customWidth="1"/>
    <col min="23" max="23" width="54.28515625" customWidth="1"/>
  </cols>
  <sheetData>
    <row r="1" spans="1:23" ht="18">
      <c r="A1" s="5" t="s">
        <v>0</v>
      </c>
      <c r="B1" s="6"/>
      <c r="C1" s="7"/>
      <c r="D1" s="8"/>
      <c r="E1" s="8"/>
      <c r="F1" s="9"/>
      <c r="G1" s="9"/>
      <c r="H1" s="10"/>
      <c r="J1" s="10"/>
      <c r="K1" s="10"/>
      <c r="L1" s="10" t="s">
        <v>1</v>
      </c>
      <c r="M1" s="10"/>
      <c r="N1" s="10"/>
      <c r="O1" s="8"/>
      <c r="P1" s="8"/>
      <c r="Q1" s="8"/>
      <c r="R1" s="9"/>
      <c r="S1" s="9"/>
      <c r="T1" s="9"/>
      <c r="U1" s="9"/>
      <c r="V1" s="11"/>
      <c r="W1" s="8" t="s">
        <v>190</v>
      </c>
    </row>
    <row r="2" spans="1:23" ht="18">
      <c r="A2" s="5" t="s">
        <v>2</v>
      </c>
      <c r="B2" s="6"/>
      <c r="C2" s="7"/>
      <c r="D2" s="8"/>
      <c r="E2" s="8"/>
      <c r="F2" s="9"/>
      <c r="G2" s="9"/>
      <c r="H2" s="10"/>
      <c r="I2" s="10"/>
      <c r="J2" s="10"/>
      <c r="K2" s="10"/>
      <c r="L2" s="12" t="s">
        <v>3</v>
      </c>
      <c r="M2" s="10"/>
      <c r="N2" s="10"/>
      <c r="O2" s="8"/>
      <c r="P2" s="8"/>
      <c r="Q2" s="8"/>
      <c r="R2" s="9"/>
      <c r="S2" s="9"/>
      <c r="T2" s="9"/>
      <c r="U2" s="9"/>
      <c r="V2" s="11"/>
      <c r="W2" s="8" t="s">
        <v>135</v>
      </c>
    </row>
    <row r="3" spans="1:23" ht="18">
      <c r="A3" s="13"/>
      <c r="B3" s="6"/>
      <c r="C3" s="7"/>
      <c r="D3" s="8"/>
      <c r="E3" s="8"/>
      <c r="F3" s="9"/>
      <c r="G3" s="9"/>
      <c r="H3" s="10"/>
      <c r="I3" s="10"/>
      <c r="J3" s="10"/>
      <c r="K3" s="10"/>
      <c r="L3" s="10" t="s">
        <v>4</v>
      </c>
      <c r="M3" s="10"/>
      <c r="N3" s="10"/>
      <c r="O3" s="8"/>
      <c r="P3" s="8"/>
      <c r="Q3" s="8"/>
      <c r="R3" s="9"/>
      <c r="S3" s="9"/>
      <c r="T3" s="9"/>
      <c r="U3" s="9"/>
      <c r="V3" s="8"/>
      <c r="W3" s="8" t="s">
        <v>136</v>
      </c>
    </row>
    <row r="4" spans="1:23" ht="18">
      <c r="A4" s="1"/>
      <c r="B4" s="1"/>
      <c r="C4" s="3"/>
      <c r="D4" s="4"/>
      <c r="E4" s="10"/>
      <c r="F4" s="10"/>
      <c r="G4" s="10"/>
      <c r="H4" s="10"/>
      <c r="I4" s="10"/>
      <c r="J4" s="10"/>
      <c r="K4" s="10"/>
      <c r="L4" s="10" t="s">
        <v>127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4"/>
    </row>
    <row r="5" spans="1:23" ht="18.75">
      <c r="A5" s="1"/>
      <c r="B5" s="1"/>
      <c r="C5" s="441"/>
      <c r="D5" s="441"/>
      <c r="E5" s="611" t="s">
        <v>128</v>
      </c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441"/>
      <c r="V5" s="441"/>
      <c r="W5" s="441"/>
    </row>
    <row r="6" spans="1:23" ht="13.5" thickBot="1">
      <c r="A6" s="1"/>
      <c r="B6" s="1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6.5" thickBot="1">
      <c r="A7" s="580" t="s">
        <v>5</v>
      </c>
      <c r="B7" s="580"/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580"/>
      <c r="T7" s="580"/>
      <c r="U7" s="580"/>
      <c r="V7" s="580"/>
      <c r="W7" s="580"/>
    </row>
    <row r="8" spans="1:23" ht="16.5" thickBot="1">
      <c r="A8" s="17"/>
      <c r="B8" s="581" t="s">
        <v>6</v>
      </c>
      <c r="C8" s="582" t="s">
        <v>7</v>
      </c>
      <c r="D8" s="443" t="s">
        <v>8</v>
      </c>
      <c r="E8" s="544" t="s">
        <v>9</v>
      </c>
      <c r="F8" s="443" t="s">
        <v>10</v>
      </c>
      <c r="G8" s="606" t="s">
        <v>11</v>
      </c>
      <c r="H8" s="583"/>
      <c r="I8" s="583"/>
      <c r="J8" s="583"/>
      <c r="K8" s="583"/>
      <c r="L8" s="583"/>
      <c r="M8" s="583"/>
      <c r="N8" s="583"/>
      <c r="O8" s="583"/>
      <c r="P8" s="583"/>
      <c r="Q8" s="583"/>
      <c r="R8" s="583"/>
      <c r="S8" s="583"/>
      <c r="T8" s="583"/>
      <c r="U8" s="583"/>
      <c r="V8" s="583"/>
      <c r="W8" s="21" t="s">
        <v>12</v>
      </c>
    </row>
    <row r="9" spans="1:23" ht="16.5" thickBot="1">
      <c r="A9" s="23"/>
      <c r="B9" s="581"/>
      <c r="C9" s="582"/>
      <c r="D9" s="27" t="s">
        <v>13</v>
      </c>
      <c r="E9" s="545"/>
      <c r="F9" s="27"/>
      <c r="G9" s="607">
        <v>1</v>
      </c>
      <c r="H9" s="584"/>
      <c r="I9" s="584"/>
      <c r="J9" s="584"/>
      <c r="K9" s="585" t="s">
        <v>14</v>
      </c>
      <c r="L9" s="585"/>
      <c r="M9" s="585"/>
      <c r="N9" s="585"/>
      <c r="O9" s="585" t="s">
        <v>15</v>
      </c>
      <c r="P9" s="585"/>
      <c r="Q9" s="585"/>
      <c r="R9" s="585"/>
      <c r="S9" s="585" t="s">
        <v>16</v>
      </c>
      <c r="T9" s="585"/>
      <c r="U9" s="585"/>
      <c r="V9" s="585"/>
      <c r="W9" s="27"/>
    </row>
    <row r="10" spans="1:23" ht="16.5" thickBot="1">
      <c r="A10" s="28"/>
      <c r="B10" s="29"/>
      <c r="C10" s="30"/>
      <c r="D10" s="38"/>
      <c r="E10" s="473"/>
      <c r="F10" s="494"/>
      <c r="G10" s="507" t="s">
        <v>17</v>
      </c>
      <c r="H10" s="35" t="s">
        <v>18</v>
      </c>
      <c r="I10" s="35" t="s">
        <v>19</v>
      </c>
      <c r="J10" s="36" t="s">
        <v>20</v>
      </c>
      <c r="K10" s="37" t="s">
        <v>17</v>
      </c>
      <c r="L10" s="35" t="s">
        <v>18</v>
      </c>
      <c r="M10" s="35" t="s">
        <v>19</v>
      </c>
      <c r="N10" s="36" t="s">
        <v>20</v>
      </c>
      <c r="O10" s="37" t="s">
        <v>17</v>
      </c>
      <c r="P10" s="35" t="s">
        <v>18</v>
      </c>
      <c r="Q10" s="35" t="s">
        <v>19</v>
      </c>
      <c r="R10" s="36" t="s">
        <v>20</v>
      </c>
      <c r="S10" s="37" t="s">
        <v>17</v>
      </c>
      <c r="T10" s="35" t="s">
        <v>18</v>
      </c>
      <c r="U10" s="35" t="s">
        <v>19</v>
      </c>
      <c r="V10" s="36" t="s">
        <v>20</v>
      </c>
      <c r="W10" s="38" t="s">
        <v>6</v>
      </c>
    </row>
    <row r="11" spans="1:23" ht="16.5" thickBot="1">
      <c r="A11" s="603" t="s">
        <v>51</v>
      </c>
      <c r="B11" s="603"/>
      <c r="C11" s="603"/>
      <c r="D11" s="80">
        <f>SUM(D12:D15)</f>
        <v>52</v>
      </c>
      <c r="E11" s="546">
        <f>SUM(E12:E15)</f>
        <v>17</v>
      </c>
      <c r="F11" s="81"/>
      <c r="G11" s="88">
        <v>0</v>
      </c>
      <c r="H11" s="83">
        <v>0</v>
      </c>
      <c r="I11" s="84"/>
      <c r="J11" s="85">
        <v>0</v>
      </c>
      <c r="K11" s="82">
        <f>SUM(K12:K15)</f>
        <v>0</v>
      </c>
      <c r="L11" s="82">
        <f>SUM(L12:L15)</f>
        <v>16</v>
      </c>
      <c r="M11" s="82"/>
      <c r="N11" s="82">
        <f>SUM(N12:N15)</f>
        <v>5</v>
      </c>
      <c r="O11" s="82">
        <f>SUM(O12:O15)</f>
        <v>8</v>
      </c>
      <c r="P11" s="82">
        <f>SUM(P12:P15)</f>
        <v>16</v>
      </c>
      <c r="Q11" s="82"/>
      <c r="R11" s="82">
        <f>SUM(R12:R15)</f>
        <v>8</v>
      </c>
      <c r="S11" s="82">
        <f>SUM(S12:S15)</f>
        <v>4</v>
      </c>
      <c r="T11" s="82">
        <f>SUM(T12:T15)</f>
        <v>8</v>
      </c>
      <c r="U11" s="82"/>
      <c r="V11" s="82">
        <f>SUM(V12:V15)</f>
        <v>4</v>
      </c>
      <c r="W11" s="249"/>
    </row>
    <row r="12" spans="1:23" ht="15.75">
      <c r="A12" s="48" t="s">
        <v>52</v>
      </c>
      <c r="B12" s="568" t="s">
        <v>173</v>
      </c>
      <c r="C12" s="49" t="s">
        <v>129</v>
      </c>
      <c r="D12" s="168">
        <f>SUM(G12,H12,K12,L12,O12,P12,T12,S12)</f>
        <v>16</v>
      </c>
      <c r="E12" s="547">
        <f>SUM(J12,N12,R12,V12)</f>
        <v>5</v>
      </c>
      <c r="F12" s="111" t="s">
        <v>54</v>
      </c>
      <c r="G12" s="118"/>
      <c r="H12" s="114"/>
      <c r="I12" s="115"/>
      <c r="J12" s="116"/>
      <c r="K12" s="113">
        <v>0</v>
      </c>
      <c r="L12" s="114">
        <v>16</v>
      </c>
      <c r="M12" s="114" t="s">
        <v>25</v>
      </c>
      <c r="N12" s="116">
        <v>5</v>
      </c>
      <c r="O12" s="113"/>
      <c r="P12" s="114"/>
      <c r="Q12" s="114"/>
      <c r="R12" s="116"/>
      <c r="S12" s="113"/>
      <c r="T12" s="114"/>
      <c r="U12" s="114"/>
      <c r="V12" s="116"/>
      <c r="W12" s="217"/>
    </row>
    <row r="13" spans="1:23" ht="15.75">
      <c r="A13" s="48" t="s">
        <v>55</v>
      </c>
      <c r="B13" s="568" t="s">
        <v>174</v>
      </c>
      <c r="C13" s="61" t="s">
        <v>181</v>
      </c>
      <c r="D13" s="172">
        <f>SUM(G13,H13,K13,L13,O13,P13,T13,S13)</f>
        <v>12</v>
      </c>
      <c r="E13" s="547">
        <f>SUM(J13,N13,R13,V13)</f>
        <v>4</v>
      </c>
      <c r="F13" s="90" t="s">
        <v>54</v>
      </c>
      <c r="G13" s="97"/>
      <c r="H13" s="93"/>
      <c r="I13" s="94"/>
      <c r="J13" s="95"/>
      <c r="K13" s="92"/>
      <c r="L13" s="93"/>
      <c r="M13" s="93"/>
      <c r="N13" s="95"/>
      <c r="O13" s="92">
        <v>4</v>
      </c>
      <c r="P13" s="93">
        <v>8</v>
      </c>
      <c r="Q13" s="93" t="s">
        <v>25</v>
      </c>
      <c r="R13" s="95">
        <v>4</v>
      </c>
      <c r="S13" s="92"/>
      <c r="T13" s="93"/>
      <c r="U13" s="93"/>
      <c r="V13" s="95"/>
      <c r="W13" s="445"/>
    </row>
    <row r="14" spans="1:23" ht="15.75">
      <c r="A14" s="48" t="s">
        <v>56</v>
      </c>
      <c r="B14" s="568" t="s">
        <v>175</v>
      </c>
      <c r="C14" s="61" t="s">
        <v>182</v>
      </c>
      <c r="D14" s="172">
        <f>SUM(G14,H14,K14,L14,O14,P14,T14,S14)</f>
        <v>12</v>
      </c>
      <c r="E14" s="547">
        <f>SUM(J14,N14,R14,V14)</f>
        <v>4</v>
      </c>
      <c r="F14" s="90" t="s">
        <v>54</v>
      </c>
      <c r="G14" s="97"/>
      <c r="H14" s="93"/>
      <c r="I14" s="94"/>
      <c r="J14" s="95"/>
      <c r="K14" s="92"/>
      <c r="L14" s="93"/>
      <c r="M14" s="93"/>
      <c r="N14" s="95"/>
      <c r="O14" s="92">
        <v>4</v>
      </c>
      <c r="P14" s="93">
        <v>8</v>
      </c>
      <c r="Q14" s="93" t="s">
        <v>40</v>
      </c>
      <c r="R14" s="95">
        <v>4</v>
      </c>
      <c r="S14" s="92"/>
      <c r="T14" s="93"/>
      <c r="U14" s="93"/>
      <c r="V14" s="95"/>
      <c r="W14" s="445"/>
    </row>
    <row r="15" spans="1:23" ht="16.5" thickBot="1">
      <c r="A15" s="48" t="s">
        <v>58</v>
      </c>
      <c r="B15" s="568" t="s">
        <v>176</v>
      </c>
      <c r="C15" s="61" t="s">
        <v>130</v>
      </c>
      <c r="D15" s="172">
        <f>SUM(G15,H15,K15,L15,O15,P15,T15,S15)</f>
        <v>12</v>
      </c>
      <c r="E15" s="547">
        <f>SUM(J15,N15,R15,V15)</f>
        <v>4</v>
      </c>
      <c r="F15" s="90" t="s">
        <v>54</v>
      </c>
      <c r="G15" s="97"/>
      <c r="H15" s="93"/>
      <c r="I15" s="94"/>
      <c r="J15" s="95"/>
      <c r="K15" s="92"/>
      <c r="L15" s="93"/>
      <c r="M15" s="93"/>
      <c r="N15" s="95"/>
      <c r="O15" s="92"/>
      <c r="P15" s="93"/>
      <c r="Q15" s="93"/>
      <c r="R15" s="95"/>
      <c r="S15" s="92">
        <v>4</v>
      </c>
      <c r="T15" s="93">
        <v>8</v>
      </c>
      <c r="U15" s="93" t="s">
        <v>25</v>
      </c>
      <c r="V15" s="95">
        <v>4</v>
      </c>
      <c r="W15" s="60"/>
    </row>
    <row r="16" spans="1:23" ht="16.5" thickBot="1">
      <c r="A16" s="604" t="s">
        <v>60</v>
      </c>
      <c r="B16" s="604"/>
      <c r="C16" s="604"/>
      <c r="D16" s="80">
        <f>SUM(D17:D20)</f>
        <v>64</v>
      </c>
      <c r="E16" s="546">
        <f>SUM(E17:E20)</f>
        <v>42</v>
      </c>
      <c r="F16" s="81"/>
      <c r="G16" s="88">
        <f>SUM(G17:G20)</f>
        <v>0</v>
      </c>
      <c r="H16" s="83">
        <f>SUM(H17:H20)</f>
        <v>0</v>
      </c>
      <c r="I16" s="84"/>
      <c r="J16" s="166">
        <f>SUM(J17:J20)</f>
        <v>0</v>
      </c>
      <c r="K16" s="82">
        <f>SUM(K17:K20)</f>
        <v>4</v>
      </c>
      <c r="L16" s="83">
        <f>SUM(L17:L20)</f>
        <v>8</v>
      </c>
      <c r="M16" s="87"/>
      <c r="N16" s="166">
        <f>SUM(N17:N20)</f>
        <v>4</v>
      </c>
      <c r="O16" s="82">
        <f>SUM(O17:O20)</f>
        <v>4</v>
      </c>
      <c r="P16" s="83">
        <f>SUM(P17:P20)</f>
        <v>16</v>
      </c>
      <c r="Q16" s="83"/>
      <c r="R16" s="166">
        <f>SUM(R17:R20)</f>
        <v>14</v>
      </c>
      <c r="S16" s="82">
        <f>SUM(S17:S20)</f>
        <v>4</v>
      </c>
      <c r="T16" s="83">
        <f>SUM(T17:T20)</f>
        <v>28</v>
      </c>
      <c r="U16" s="83"/>
      <c r="V16" s="166">
        <f>SUM(V17:V20)</f>
        <v>24</v>
      </c>
      <c r="W16" s="249"/>
    </row>
    <row r="17" spans="1:23" ht="15.75">
      <c r="A17" s="48" t="s">
        <v>61</v>
      </c>
      <c r="B17" s="568" t="s">
        <v>177</v>
      </c>
      <c r="C17" s="49" t="s">
        <v>131</v>
      </c>
      <c r="D17" s="168">
        <f>SUM(G17,H17,K17,L17,O17,P17,S17,T17)</f>
        <v>12</v>
      </c>
      <c r="E17" s="547">
        <f>SUM(J17,N17,R17,V17)</f>
        <v>4</v>
      </c>
      <c r="F17" s="111" t="s">
        <v>54</v>
      </c>
      <c r="G17" s="118"/>
      <c r="H17" s="114"/>
      <c r="I17" s="115"/>
      <c r="J17" s="116"/>
      <c r="K17" s="113">
        <v>4</v>
      </c>
      <c r="L17" s="114">
        <v>8</v>
      </c>
      <c r="M17" s="114" t="s">
        <v>25</v>
      </c>
      <c r="N17" s="116">
        <v>4</v>
      </c>
      <c r="O17" s="113"/>
      <c r="P17" s="114"/>
      <c r="Q17" s="114"/>
      <c r="R17" s="116"/>
      <c r="S17" s="113"/>
      <c r="T17" s="114"/>
      <c r="U17" s="114"/>
      <c r="V17" s="116"/>
      <c r="W17" s="217"/>
    </row>
    <row r="18" spans="1:23" ht="15.75">
      <c r="A18" s="48" t="s">
        <v>64</v>
      </c>
      <c r="B18" s="569" t="s">
        <v>178</v>
      </c>
      <c r="C18" s="49" t="s">
        <v>132</v>
      </c>
      <c r="D18" s="540">
        <f>SUM(G18,H18,K18,L18,O18,P18,S18,T18)</f>
        <v>12</v>
      </c>
      <c r="E18" s="548">
        <f>SUM(J18,N18,R18,V18)</f>
        <v>4</v>
      </c>
      <c r="F18" s="51" t="s">
        <v>54</v>
      </c>
      <c r="G18" s="69"/>
      <c r="H18" s="64"/>
      <c r="I18" s="65"/>
      <c r="J18" s="67"/>
      <c r="K18" s="63"/>
      <c r="L18" s="64"/>
      <c r="M18" s="64"/>
      <c r="N18" s="67"/>
      <c r="O18" s="63">
        <v>4</v>
      </c>
      <c r="P18" s="64">
        <v>8</v>
      </c>
      <c r="Q18" s="64" t="s">
        <v>40</v>
      </c>
      <c r="R18" s="67">
        <v>4</v>
      </c>
      <c r="S18" s="63"/>
      <c r="T18" s="64"/>
      <c r="U18" s="64"/>
      <c r="V18" s="67"/>
      <c r="W18" s="60"/>
    </row>
    <row r="19" spans="1:23" ht="15.75">
      <c r="A19" s="48" t="s">
        <v>66</v>
      </c>
      <c r="B19" s="569" t="s">
        <v>179</v>
      </c>
      <c r="C19" s="254" t="s">
        <v>133</v>
      </c>
      <c r="D19" s="540">
        <f>SUM(G19,H19,K19,L19,O19,P19,S19,T19)</f>
        <v>16</v>
      </c>
      <c r="E19" s="548">
        <f>SUM(J19,N19,R19,V19)</f>
        <v>4</v>
      </c>
      <c r="F19" s="51" t="s">
        <v>54</v>
      </c>
      <c r="G19" s="69"/>
      <c r="H19" s="64"/>
      <c r="I19" s="65"/>
      <c r="J19" s="67"/>
      <c r="K19" s="63"/>
      <c r="L19" s="64"/>
      <c r="M19" s="64"/>
      <c r="N19" s="67"/>
      <c r="O19" s="63"/>
      <c r="P19" s="64"/>
      <c r="Q19" s="64"/>
      <c r="R19" s="67"/>
      <c r="S19" s="63">
        <v>4</v>
      </c>
      <c r="T19" s="64">
        <v>12</v>
      </c>
      <c r="U19" s="64" t="s">
        <v>25</v>
      </c>
      <c r="V19" s="67">
        <v>4</v>
      </c>
      <c r="W19" s="60"/>
    </row>
    <row r="20" spans="1:23" ht="16.5" thickBot="1">
      <c r="A20" s="48" t="s">
        <v>67</v>
      </c>
      <c r="B20" s="568" t="s">
        <v>180</v>
      </c>
      <c r="C20" s="257" t="s">
        <v>68</v>
      </c>
      <c r="D20" s="541">
        <f>SUM(G20,H20,K20,L20,O20,P20,S20,T20)</f>
        <v>24</v>
      </c>
      <c r="E20" s="549">
        <f>SUM(J20,N20,R20,V20)</f>
        <v>30</v>
      </c>
      <c r="F20" s="560" t="s">
        <v>54</v>
      </c>
      <c r="G20" s="78"/>
      <c r="H20" s="73"/>
      <c r="I20" s="74"/>
      <c r="J20" s="76"/>
      <c r="K20" s="72"/>
      <c r="L20" s="73"/>
      <c r="M20" s="73"/>
      <c r="N20" s="76"/>
      <c r="O20" s="259">
        <v>0</v>
      </c>
      <c r="P20" s="260">
        <v>8</v>
      </c>
      <c r="Q20" s="260" t="s">
        <v>40</v>
      </c>
      <c r="R20" s="261">
        <v>10</v>
      </c>
      <c r="S20" s="259">
        <v>0</v>
      </c>
      <c r="T20" s="260">
        <v>16</v>
      </c>
      <c r="U20" s="260" t="s">
        <v>40</v>
      </c>
      <c r="V20" s="262">
        <v>20</v>
      </c>
      <c r="W20" s="181"/>
    </row>
    <row r="21" spans="1:23" ht="15.75">
      <c r="A21" s="594" t="s">
        <v>103</v>
      </c>
      <c r="B21" s="594"/>
      <c r="C21" s="594"/>
      <c r="D21" s="182">
        <f>D11+D16</f>
        <v>116</v>
      </c>
      <c r="E21" s="550">
        <f>SUM(E16,E11)</f>
        <v>59</v>
      </c>
      <c r="F21" s="183"/>
      <c r="G21" s="605">
        <f>SUM(G11,H11,G16,H16)</f>
        <v>0</v>
      </c>
      <c r="H21" s="595"/>
      <c r="I21" s="184"/>
      <c r="J21" s="185">
        <f>SUM(J11,J16)</f>
        <v>0</v>
      </c>
      <c r="K21" s="595">
        <f>SUM(K11,L11,K16,L16)</f>
        <v>28</v>
      </c>
      <c r="L21" s="595"/>
      <c r="M21" s="184"/>
      <c r="N21" s="185">
        <f>SUM(N11,N16)</f>
        <v>9</v>
      </c>
      <c r="O21" s="595">
        <f>SUM(O11,P11,O16,P16)</f>
        <v>44</v>
      </c>
      <c r="P21" s="595"/>
      <c r="Q21" s="184"/>
      <c r="R21" s="185">
        <f>SUM(R11,R16)</f>
        <v>22</v>
      </c>
      <c r="S21" s="595">
        <f>SUM(S11,T11,S16,T16)</f>
        <v>44</v>
      </c>
      <c r="T21" s="595"/>
      <c r="U21" s="184"/>
      <c r="V21" s="186">
        <f>SUM(V11,V16)</f>
        <v>28</v>
      </c>
      <c r="W21" s="455"/>
    </row>
    <row r="22" spans="1:23" ht="15.75">
      <c r="A22" s="600" t="s">
        <v>123</v>
      </c>
      <c r="B22" s="600"/>
      <c r="C22" s="600"/>
      <c r="D22" s="187">
        <f>SUM(G22,K22,O22,S22)</f>
        <v>183</v>
      </c>
      <c r="E22" s="551">
        <f>J22+N22+R22</f>
        <v>53</v>
      </c>
      <c r="F22" s="188"/>
      <c r="G22" s="613">
        <f>[1]MSc_L_Alap!$G$27+[1]MSc_L_Alap!$H$27</f>
        <v>100</v>
      </c>
      <c r="H22" s="591"/>
      <c r="I22" s="190"/>
      <c r="J22" s="191">
        <f>[1]MSc_L_Alap!$J$27</f>
        <v>29</v>
      </c>
      <c r="K22" s="591">
        <f>[1]MSc_L_Alap!$K$27+[1]MSc_L_Alap!$L$27</f>
        <v>55</v>
      </c>
      <c r="L22" s="591"/>
      <c r="M22" s="190"/>
      <c r="N22" s="191">
        <f>[1]MSc_L_Alap!$N$27</f>
        <v>16</v>
      </c>
      <c r="O22" s="591">
        <f>[1]MSc_L_Alap!$O$27+[1]MSc_L_Alap!$P$27</f>
        <v>28</v>
      </c>
      <c r="P22" s="591"/>
      <c r="Q22" s="190"/>
      <c r="R22" s="191">
        <f>[1]MSc_L_Alap!$R$27</f>
        <v>8</v>
      </c>
      <c r="S22" s="591">
        <f>[1]MSc_L_Alap!$S$27+[1]MSc_L_Alap!$T$27</f>
        <v>0</v>
      </c>
      <c r="T22" s="591"/>
      <c r="U22" s="190"/>
      <c r="V22" s="192">
        <f>[1]MSc_L_Alap!$V$27</f>
        <v>0</v>
      </c>
      <c r="W22" s="456"/>
    </row>
    <row r="23" spans="1:23" ht="15.75">
      <c r="A23" s="600" t="s">
        <v>69</v>
      </c>
      <c r="B23" s="600"/>
      <c r="C23" s="600"/>
      <c r="D23" s="187">
        <f>SUM(G23,K23,O23,S23)</f>
        <v>16</v>
      </c>
      <c r="E23" s="551">
        <f>SUM(J23,N23,R23,V23)</f>
        <v>6</v>
      </c>
      <c r="F23" s="188"/>
      <c r="G23" s="613">
        <v>0</v>
      </c>
      <c r="H23" s="591"/>
      <c r="I23" s="190"/>
      <c r="J23" s="191">
        <v>0</v>
      </c>
      <c r="K23" s="591">
        <v>8</v>
      </c>
      <c r="L23" s="591"/>
      <c r="M23" s="190"/>
      <c r="N23" s="191">
        <v>3</v>
      </c>
      <c r="O23" s="591">
        <v>0</v>
      </c>
      <c r="P23" s="591"/>
      <c r="Q23" s="190"/>
      <c r="R23" s="191">
        <v>0</v>
      </c>
      <c r="S23" s="591">
        <v>8</v>
      </c>
      <c r="T23" s="591"/>
      <c r="U23" s="190"/>
      <c r="V23" s="192">
        <v>3</v>
      </c>
      <c r="W23" s="456"/>
    </row>
    <row r="24" spans="1:23" ht="15.75">
      <c r="A24" s="601" t="s">
        <v>70</v>
      </c>
      <c r="B24" s="601"/>
      <c r="C24" s="601"/>
      <c r="D24" s="542"/>
      <c r="E24" s="552"/>
      <c r="F24" s="561"/>
      <c r="G24" s="175"/>
      <c r="H24" s="176"/>
      <c r="I24" s="176"/>
      <c r="J24" s="180"/>
      <c r="K24" s="92"/>
      <c r="L24" s="93"/>
      <c r="M24" s="93"/>
      <c r="N24" s="96"/>
      <c r="O24" s="92"/>
      <c r="P24" s="93"/>
      <c r="Q24" s="93"/>
      <c r="R24" s="96"/>
      <c r="S24" s="92">
        <v>8</v>
      </c>
      <c r="T24" s="93">
        <v>0</v>
      </c>
      <c r="U24" s="93" t="s">
        <v>40</v>
      </c>
      <c r="V24" s="96">
        <v>3</v>
      </c>
      <c r="W24" s="193"/>
    </row>
    <row r="25" spans="1:23" ht="16.5" thickBot="1">
      <c r="A25" s="601" t="s">
        <v>71</v>
      </c>
      <c r="B25" s="601"/>
      <c r="C25" s="601"/>
      <c r="D25" s="542"/>
      <c r="E25" s="552"/>
      <c r="F25" s="561"/>
      <c r="G25" s="175"/>
      <c r="H25" s="176"/>
      <c r="I25" s="176"/>
      <c r="J25" s="180"/>
      <c r="K25" s="92">
        <v>8</v>
      </c>
      <c r="L25" s="93">
        <v>0</v>
      </c>
      <c r="M25" s="93" t="s">
        <v>40</v>
      </c>
      <c r="N25" s="96">
        <v>3</v>
      </c>
      <c r="O25" s="92"/>
      <c r="P25" s="93"/>
      <c r="Q25" s="93"/>
      <c r="R25" s="96"/>
      <c r="S25" s="179"/>
      <c r="T25" s="176"/>
      <c r="U25" s="176"/>
      <c r="V25" s="264"/>
      <c r="W25" s="201"/>
    </row>
    <row r="26" spans="1:23" ht="16.5" thickBot="1">
      <c r="A26" s="602" t="s">
        <v>106</v>
      </c>
      <c r="B26" s="602"/>
      <c r="C26" s="602"/>
      <c r="D26" s="202">
        <f>D27+D28</f>
        <v>12</v>
      </c>
      <c r="E26" s="508">
        <f>E27+E28</f>
        <v>2</v>
      </c>
      <c r="F26" s="203"/>
      <c r="G26" s="597">
        <v>6</v>
      </c>
      <c r="H26" s="598"/>
      <c r="I26" s="205"/>
      <c r="J26" s="206">
        <v>1</v>
      </c>
      <c r="K26" s="597">
        <v>6</v>
      </c>
      <c r="L26" s="598"/>
      <c r="M26" s="205"/>
      <c r="N26" s="206">
        <v>1</v>
      </c>
      <c r="O26" s="204"/>
      <c r="P26" s="205"/>
      <c r="Q26" s="205"/>
      <c r="R26" s="206"/>
      <c r="S26" s="207"/>
      <c r="T26" s="205"/>
      <c r="U26" s="205"/>
      <c r="V26" s="208"/>
      <c r="W26" s="209"/>
    </row>
    <row r="27" spans="1:23" ht="15.75">
      <c r="A27" s="48" t="s">
        <v>72</v>
      </c>
      <c r="B27" s="99"/>
      <c r="C27" s="210" t="s">
        <v>73</v>
      </c>
      <c r="D27" s="111">
        <f>SUM(G27,H27,K27,L27,O27,P27,S27,T27)</f>
        <v>6</v>
      </c>
      <c r="E27" s="553">
        <f>SUM(J27,N27,R27,V27)</f>
        <v>1</v>
      </c>
      <c r="F27" s="211"/>
      <c r="G27" s="215">
        <v>0</v>
      </c>
      <c r="H27" s="213">
        <v>6</v>
      </c>
      <c r="I27" s="213" t="s">
        <v>74</v>
      </c>
      <c r="J27" s="214">
        <v>1</v>
      </c>
      <c r="K27" s="212"/>
      <c r="L27" s="213"/>
      <c r="M27" s="213"/>
      <c r="N27" s="214"/>
      <c r="O27" s="212"/>
      <c r="P27" s="213"/>
      <c r="Q27" s="213"/>
      <c r="R27" s="214"/>
      <c r="S27" s="215"/>
      <c r="T27" s="213"/>
      <c r="U27" s="213"/>
      <c r="V27" s="216"/>
      <c r="W27" s="217"/>
    </row>
    <row r="28" spans="1:23" ht="16.5" thickBot="1">
      <c r="A28" s="218" t="s">
        <v>75</v>
      </c>
      <c r="B28" s="219"/>
      <c r="C28" s="70" t="s">
        <v>76</v>
      </c>
      <c r="D28" s="174">
        <f>SUM(G28,H28,K28,L28,O28,P28,S28,T28)</f>
        <v>6</v>
      </c>
      <c r="E28" s="554">
        <f>SUM(J28,N28,R28,V28)</f>
        <v>1</v>
      </c>
      <c r="F28" s="220"/>
      <c r="G28" s="225"/>
      <c r="H28" s="222"/>
      <c r="I28" s="223"/>
      <c r="J28" s="224"/>
      <c r="K28" s="221">
        <v>0</v>
      </c>
      <c r="L28" s="222">
        <v>6</v>
      </c>
      <c r="M28" s="223" t="s">
        <v>74</v>
      </c>
      <c r="N28" s="224">
        <v>1</v>
      </c>
      <c r="O28" s="221"/>
      <c r="P28" s="222"/>
      <c r="Q28" s="222"/>
      <c r="R28" s="224"/>
      <c r="S28" s="225"/>
      <c r="T28" s="222"/>
      <c r="U28" s="223"/>
      <c r="V28" s="226"/>
      <c r="W28" s="450" t="s">
        <v>73</v>
      </c>
    </row>
    <row r="29" spans="1:23" ht="16.5" thickBot="1">
      <c r="A29" s="612" t="s">
        <v>111</v>
      </c>
      <c r="B29" s="612"/>
      <c r="C29" s="612"/>
      <c r="D29" s="543">
        <f>D21+D22+D23+D26</f>
        <v>327</v>
      </c>
      <c r="E29" s="555">
        <f>E21+E22+E23+E26</f>
        <v>120</v>
      </c>
      <c r="F29" s="562"/>
      <c r="G29" s="559"/>
      <c r="H29" s="268"/>
      <c r="I29" s="268"/>
      <c r="J29" s="269">
        <f>J21+J22+J23+J27</f>
        <v>30</v>
      </c>
      <c r="K29" s="266"/>
      <c r="L29" s="268"/>
      <c r="M29" s="268"/>
      <c r="N29" s="269">
        <f>N21+N22+N23+N28</f>
        <v>29</v>
      </c>
      <c r="O29" s="266"/>
      <c r="P29" s="268"/>
      <c r="Q29" s="268"/>
      <c r="R29" s="269">
        <f>SUM(R21,R22,R23)</f>
        <v>30</v>
      </c>
      <c r="S29" s="266"/>
      <c r="T29" s="268"/>
      <c r="U29" s="268"/>
      <c r="V29" s="267">
        <f>SUM(V21,V22,V23)</f>
        <v>31</v>
      </c>
      <c r="W29" s="458"/>
    </row>
    <row r="30" spans="1:23" ht="15.75">
      <c r="A30" s="270"/>
      <c r="B30" s="271"/>
      <c r="C30" s="235" t="s">
        <v>118</v>
      </c>
      <c r="D30" s="50"/>
      <c r="E30" s="556"/>
      <c r="F30" s="50"/>
      <c r="G30" s="609">
        <f>SUM(G21,G22,G23)</f>
        <v>100</v>
      </c>
      <c r="H30" s="608"/>
      <c r="I30" s="54"/>
      <c r="J30" s="57"/>
      <c r="K30" s="608">
        <f>SUM(K21,K22,K23)</f>
        <v>91</v>
      </c>
      <c r="L30" s="608"/>
      <c r="M30" s="54"/>
      <c r="N30" s="57"/>
      <c r="O30" s="608">
        <f>SUM(O21,O22,O23)</f>
        <v>72</v>
      </c>
      <c r="P30" s="608"/>
      <c r="Q30" s="54"/>
      <c r="R30" s="57"/>
      <c r="S30" s="608">
        <f>SUM(S21,S22,S23)</f>
        <v>52</v>
      </c>
      <c r="T30" s="608"/>
      <c r="U30" s="54"/>
      <c r="V30" s="272"/>
      <c r="W30" s="451"/>
    </row>
    <row r="31" spans="1:23" ht="15.75">
      <c r="A31" s="233"/>
      <c r="B31" s="234"/>
      <c r="C31" s="235" t="s">
        <v>115</v>
      </c>
      <c r="D31" s="51"/>
      <c r="E31" s="557"/>
      <c r="F31" s="51"/>
      <c r="G31" s="69"/>
      <c r="H31" s="64"/>
      <c r="I31" s="64" t="e">
        <f>COUNTIF([1]MSc_L_Alap!I12:I25,"tm")+COUNTIF(I12:I25,"tm")</f>
        <v>#VALUE!</v>
      </c>
      <c r="J31" s="67"/>
      <c r="K31" s="63"/>
      <c r="L31" s="64"/>
      <c r="M31" s="64" t="e">
        <f>COUNTIF([1]MSc_L_Alap!M12:M25,"tm")+COUNTIF(M12:M25,"tm")</f>
        <v>#VALUE!</v>
      </c>
      <c r="N31" s="67"/>
      <c r="O31" s="63"/>
      <c r="P31" s="64"/>
      <c r="Q31" s="64" t="e">
        <f>COUNTIF([1]MSc_L_Alap!Q11:Q24,"tm")+COUNTIF(Q11:Q25,"tm")</f>
        <v>#VALUE!</v>
      </c>
      <c r="R31" s="67"/>
      <c r="S31" s="63"/>
      <c r="T31" s="64"/>
      <c r="U31" s="64" t="e">
        <f>COUNTIF([1]MSc_L_Alap!U11:U24,"tm")+COUNTIF(U11:U25,"tm")</f>
        <v>#VALUE!</v>
      </c>
      <c r="V31" s="256"/>
      <c r="W31" s="51"/>
    </row>
    <row r="32" spans="1:23" ht="16.5" thickBot="1">
      <c r="A32" s="236"/>
      <c r="B32" s="237"/>
      <c r="C32" s="238" t="s">
        <v>114</v>
      </c>
      <c r="D32" s="239"/>
      <c r="E32" s="558"/>
      <c r="F32" s="239"/>
      <c r="G32" s="240"/>
      <c r="H32" s="241"/>
      <c r="I32" s="241" t="e">
        <f>COUNTIF([1]MSc_L_Alap!I12:I25,"e")+COUNTIF(I12:I25,"e")</f>
        <v>#VALUE!</v>
      </c>
      <c r="J32" s="242"/>
      <c r="K32" s="243"/>
      <c r="L32" s="241"/>
      <c r="M32" s="241" t="e">
        <f>COUNTIF([1]MSc_L_Alap!M12:M25,"e")+COUNTIF(M12:M25,"e")</f>
        <v>#VALUE!</v>
      </c>
      <c r="N32" s="242"/>
      <c r="O32" s="243"/>
      <c r="P32" s="241"/>
      <c r="Q32" s="446" t="e">
        <f>COUNTIF([1]MSc_L_Alap!Q12:Q25,"e")+COUNTIF(Q12:Q25,"e")</f>
        <v>#VALUE!</v>
      </c>
      <c r="R32" s="447"/>
      <c r="S32" s="448"/>
      <c r="T32" s="446"/>
      <c r="U32" s="446" t="e">
        <f>COUNTIF([1]MSc_L_Alap!U12:U25,"e")+COUNTIF(U12:U25,"e")</f>
        <v>#VALUE!</v>
      </c>
      <c r="V32" s="449"/>
      <c r="W32" s="239"/>
    </row>
    <row r="33" spans="1:23">
      <c r="A33" s="1"/>
      <c r="B33" s="1"/>
      <c r="C33" s="138"/>
      <c r="D33" s="139"/>
      <c r="E33" s="140"/>
      <c r="F33" s="140"/>
      <c r="G33" s="141"/>
      <c r="H33" s="141"/>
      <c r="I33" s="244"/>
      <c r="J33" s="143"/>
      <c r="K33" s="141"/>
      <c r="L33" s="141"/>
      <c r="M33" s="244"/>
      <c r="N33" s="143"/>
      <c r="O33" s="141"/>
      <c r="P33" s="141"/>
      <c r="Q33" s="244"/>
      <c r="R33" s="143"/>
      <c r="S33" s="141"/>
      <c r="T33" s="141"/>
      <c r="U33" s="244"/>
      <c r="V33" s="143"/>
      <c r="W33" s="143"/>
    </row>
    <row r="34" spans="1:23" ht="15.75">
      <c r="A34" s="1"/>
      <c r="B34" s="1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"/>
      <c r="U34" s="4"/>
      <c r="V34" s="4"/>
      <c r="W34" s="4"/>
    </row>
    <row r="35" spans="1:23" ht="14.25" customHeight="1">
      <c r="A35" s="1"/>
      <c r="B35" s="1"/>
      <c r="C35" s="246" t="s">
        <v>121</v>
      </c>
      <c r="D35" s="274">
        <f>SUM(G11,G16,K11,K16,O11,O16,S11,S16,[1]MSc_L_Alap!G11,[1]MSc_L_Alap!K11,[1]MSc_L_Alap!O11,[1]MSc_L_Alap!S11,[1]MSc_L_Alap!G16,[1]MSc_L_Alap!K16,[1]MSc_L_Alap!O16,[1]MSc_L_Alap!S16,[1]MSc_L_Alap!G20,[1]MSc_L_Alap!K20,[1]MSc_L_Alap!O20,[1]MSc_L_Alap!S20)</f>
        <v>105</v>
      </c>
      <c r="E35" s="275">
        <f>D35/D29</f>
        <v>0.32110091743119268</v>
      </c>
      <c r="F35" s="27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"/>
      <c r="U35" s="4"/>
      <c r="V35" s="4"/>
      <c r="W35" s="4"/>
    </row>
    <row r="36" spans="1:23" ht="19.5" customHeight="1">
      <c r="A36" s="4"/>
      <c r="B36" s="4"/>
      <c r="C36" s="246" t="s">
        <v>122</v>
      </c>
      <c r="D36" s="274">
        <f>SUM(H11:I11,L11:M11,P11:Q11,T11:U11,H16:I16,L16:M16,P16:Q16,T16:U16,G23,K23,O23,S23,H27,L28,[1]MSc_L_Alap!H11:I11,[1]MSc_L_Alap!L11:M11,[1]MSc_L_Alap!P11:Q11,[1]MSc_L_Alap!T11:U11,[1]MSc_L_Alap!H16:I16,[1]MSc_L_Alap!L16:M16,[1]MSc_L_Alap!P16:Q16,[1]MSc_L_Alap!T16:U16,[1]MSc_L_Alap!H20:I20,[1]MSc_L_Alap!L20:M20,[1]MSc_L_Alap!P20:Q20,[1]MSc_L_Alap!T20:U20)</f>
        <v>222</v>
      </c>
      <c r="E36" s="275">
        <f>D36/D29</f>
        <v>0.67889908256880738</v>
      </c>
      <c r="F36" s="27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39" t="s">
        <v>105</v>
      </c>
    </row>
    <row r="37" spans="1:23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39" t="s">
        <v>104</v>
      </c>
    </row>
  </sheetData>
  <mergeCells count="36">
    <mergeCell ref="E5:T5"/>
    <mergeCell ref="A7:W7"/>
    <mergeCell ref="B8:B9"/>
    <mergeCell ref="C8:C9"/>
    <mergeCell ref="G8:V8"/>
    <mergeCell ref="G9:J9"/>
    <mergeCell ref="K9:N9"/>
    <mergeCell ref="O9:R9"/>
    <mergeCell ref="S9:V9"/>
    <mergeCell ref="A11:C11"/>
    <mergeCell ref="A16:C16"/>
    <mergeCell ref="A21:C21"/>
    <mergeCell ref="G21:H21"/>
    <mergeCell ref="K21:L21"/>
    <mergeCell ref="A24:C24"/>
    <mergeCell ref="S21:T21"/>
    <mergeCell ref="A22:C22"/>
    <mergeCell ref="G22:H22"/>
    <mergeCell ref="K22:L22"/>
    <mergeCell ref="O22:P22"/>
    <mergeCell ref="S22:T22"/>
    <mergeCell ref="O21:P21"/>
    <mergeCell ref="A23:C23"/>
    <mergeCell ref="G23:H23"/>
    <mergeCell ref="K23:L23"/>
    <mergeCell ref="O23:P23"/>
    <mergeCell ref="S23:T23"/>
    <mergeCell ref="S30:T30"/>
    <mergeCell ref="K26:L26"/>
    <mergeCell ref="G26:H26"/>
    <mergeCell ref="A25:C25"/>
    <mergeCell ref="A26:C26"/>
    <mergeCell ref="A29:C29"/>
    <mergeCell ref="G30:H30"/>
    <mergeCell ref="K30:L30"/>
    <mergeCell ref="O30:P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47"/>
  <sheetViews>
    <sheetView showGridLines="0" zoomScale="90" zoomScaleNormal="90" workbookViewId="0">
      <selection activeCell="AB15" sqref="AB15"/>
    </sheetView>
  </sheetViews>
  <sheetFormatPr defaultColWidth="9.140625" defaultRowHeight="12.75"/>
  <cols>
    <col min="1" max="1" width="5.42578125" style="375" customWidth="1"/>
    <col min="2" max="2" width="17.140625" style="376" customWidth="1"/>
    <col min="3" max="3" width="59.85546875" style="377" customWidth="1"/>
    <col min="4" max="4" width="8.28515625" style="378" customWidth="1"/>
    <col min="5" max="5" width="8" style="378" customWidth="1"/>
    <col min="6" max="21" width="4.28515625" style="378" customWidth="1"/>
    <col min="22" max="22" width="23.7109375" style="379" customWidth="1"/>
    <col min="23" max="23" width="8.85546875" style="378" customWidth="1"/>
    <col min="24" max="1024" width="9.140625" style="378"/>
  </cols>
  <sheetData>
    <row r="1" spans="1:25" s="8" customFormat="1" ht="18">
      <c r="A1" s="5" t="s">
        <v>0</v>
      </c>
      <c r="B1" s="6"/>
      <c r="C1" s="7"/>
      <c r="F1" s="9"/>
      <c r="G1" s="9"/>
      <c r="H1" s="10"/>
      <c r="I1"/>
      <c r="J1" s="10"/>
      <c r="K1" s="10"/>
      <c r="L1" s="10" t="s">
        <v>1</v>
      </c>
      <c r="M1" s="10"/>
      <c r="N1" s="10"/>
      <c r="R1" s="9"/>
      <c r="S1" s="9"/>
      <c r="T1" s="9"/>
      <c r="U1" s="9"/>
      <c r="V1" s="11" t="s">
        <v>134</v>
      </c>
    </row>
    <row r="2" spans="1:25" s="8" customFormat="1" ht="18">
      <c r="A2" s="5" t="s">
        <v>2</v>
      </c>
      <c r="B2" s="6"/>
      <c r="C2" s="7"/>
      <c r="F2" s="9"/>
      <c r="G2" s="9"/>
      <c r="H2" s="10"/>
      <c r="I2" s="10"/>
      <c r="J2" s="10"/>
      <c r="K2" s="10"/>
      <c r="L2" s="12" t="s">
        <v>3</v>
      </c>
      <c r="M2" s="10"/>
      <c r="N2" s="10"/>
      <c r="R2" s="9"/>
      <c r="S2" s="9"/>
      <c r="T2" s="9"/>
      <c r="U2" s="9"/>
      <c r="V2" s="11"/>
    </row>
    <row r="3" spans="1:25" s="8" customFormat="1" ht="18">
      <c r="A3" s="13"/>
      <c r="B3" s="6"/>
      <c r="C3" s="7"/>
      <c r="F3" s="9"/>
      <c r="G3" s="9"/>
      <c r="H3" s="10"/>
      <c r="I3" s="10"/>
      <c r="J3" s="10"/>
      <c r="K3" s="10"/>
      <c r="L3" s="10" t="s">
        <v>4</v>
      </c>
      <c r="M3" s="10"/>
      <c r="N3" s="10"/>
      <c r="R3" s="9"/>
      <c r="S3" s="9"/>
      <c r="T3" s="9"/>
      <c r="U3" s="9"/>
    </row>
    <row r="4" spans="1:25" ht="21.75" customHeight="1">
      <c r="E4" s="9"/>
      <c r="F4" s="9"/>
      <c r="G4" s="9"/>
      <c r="H4" s="9"/>
      <c r="I4"/>
      <c r="J4" s="9"/>
      <c r="K4" s="9"/>
      <c r="L4" s="9" t="s">
        <v>69</v>
      </c>
      <c r="M4" s="9"/>
      <c r="R4" s="9"/>
      <c r="S4" s="9"/>
      <c r="T4" s="9"/>
      <c r="U4" s="9"/>
      <c r="V4" s="378"/>
    </row>
    <row r="5" spans="1:25" s="378" customFormat="1" ht="33" customHeight="1">
      <c r="A5" s="636"/>
      <c r="B5" s="636"/>
      <c r="C5" s="636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</row>
    <row r="6" spans="1:25" ht="25.5" customHeight="1">
      <c r="A6" s="637" t="s">
        <v>5</v>
      </c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7"/>
      <c r="P6" s="637"/>
      <c r="Q6" s="637"/>
      <c r="R6" s="637"/>
      <c r="S6" s="637"/>
      <c r="T6" s="637"/>
      <c r="U6" s="637"/>
      <c r="V6" s="637"/>
    </row>
    <row r="7" spans="1:25" s="382" customFormat="1" ht="20.25" customHeight="1">
      <c r="A7" s="638"/>
      <c r="B7" s="639" t="s">
        <v>6</v>
      </c>
      <c r="C7" s="640" t="s">
        <v>7</v>
      </c>
      <c r="D7" s="381" t="s">
        <v>89</v>
      </c>
      <c r="E7" s="641" t="s">
        <v>9</v>
      </c>
      <c r="F7" s="642" t="s">
        <v>11</v>
      </c>
      <c r="G7" s="642"/>
      <c r="H7" s="642"/>
      <c r="I7" s="642"/>
      <c r="J7" s="642"/>
      <c r="K7" s="642"/>
      <c r="L7" s="642"/>
      <c r="M7" s="642"/>
      <c r="N7" s="642"/>
      <c r="O7" s="642"/>
      <c r="P7" s="642"/>
      <c r="Q7" s="642"/>
      <c r="R7" s="642"/>
      <c r="S7" s="642"/>
      <c r="T7" s="642"/>
      <c r="U7" s="642"/>
      <c r="V7" s="643" t="s">
        <v>12</v>
      </c>
      <c r="W7" s="644"/>
    </row>
    <row r="8" spans="1:25" s="382" customFormat="1" ht="20.25" customHeight="1">
      <c r="A8" s="638"/>
      <c r="B8" s="639"/>
      <c r="C8" s="640"/>
      <c r="D8" s="383" t="s">
        <v>13</v>
      </c>
      <c r="E8" s="641"/>
      <c r="F8" s="607" t="s">
        <v>22</v>
      </c>
      <c r="G8" s="607"/>
      <c r="H8" s="607"/>
      <c r="I8" s="607"/>
      <c r="J8" s="645" t="s">
        <v>14</v>
      </c>
      <c r="K8" s="645"/>
      <c r="L8" s="645"/>
      <c r="M8" s="645"/>
      <c r="N8" s="645" t="s">
        <v>15</v>
      </c>
      <c r="O8" s="645"/>
      <c r="P8" s="645"/>
      <c r="Q8" s="645"/>
      <c r="R8" s="646" t="s">
        <v>16</v>
      </c>
      <c r="S8" s="646"/>
      <c r="T8" s="646"/>
      <c r="U8" s="646"/>
      <c r="V8" s="643"/>
      <c r="W8" s="644"/>
    </row>
    <row r="9" spans="1:25" ht="18.75" customHeight="1">
      <c r="A9" s="384"/>
      <c r="B9" s="385"/>
      <c r="C9" s="386"/>
      <c r="D9" s="387"/>
      <c r="E9" s="388"/>
      <c r="F9" s="37" t="s">
        <v>17</v>
      </c>
      <c r="G9" s="35" t="s">
        <v>18</v>
      </c>
      <c r="H9" s="35" t="s">
        <v>19</v>
      </c>
      <c r="I9" s="36" t="s">
        <v>20</v>
      </c>
      <c r="J9" s="37" t="s">
        <v>17</v>
      </c>
      <c r="K9" s="35" t="s">
        <v>18</v>
      </c>
      <c r="L9" s="35" t="s">
        <v>19</v>
      </c>
      <c r="M9" s="36" t="s">
        <v>20</v>
      </c>
      <c r="N9" s="37" t="s">
        <v>17</v>
      </c>
      <c r="O9" s="35" t="s">
        <v>18</v>
      </c>
      <c r="P9" s="35" t="s">
        <v>19</v>
      </c>
      <c r="Q9" s="36" t="s">
        <v>20</v>
      </c>
      <c r="R9" s="37" t="s">
        <v>17</v>
      </c>
      <c r="S9" s="35" t="s">
        <v>18</v>
      </c>
      <c r="T9" s="35" t="s">
        <v>19</v>
      </c>
      <c r="U9" s="36" t="s">
        <v>20</v>
      </c>
      <c r="V9" s="389" t="s">
        <v>6</v>
      </c>
    </row>
    <row r="10" spans="1:25" ht="15.75" customHeight="1">
      <c r="A10" s="649" t="s">
        <v>69</v>
      </c>
      <c r="B10" s="649"/>
      <c r="C10" s="649"/>
      <c r="D10" s="390"/>
      <c r="E10" s="391"/>
      <c r="F10" s="392"/>
      <c r="G10" s="393"/>
      <c r="H10" s="393"/>
      <c r="I10" s="391"/>
      <c r="J10" s="390"/>
      <c r="K10" s="393"/>
      <c r="L10" s="393"/>
      <c r="M10" s="391"/>
      <c r="N10" s="394"/>
      <c r="O10" s="393"/>
      <c r="P10" s="393"/>
      <c r="Q10" s="391"/>
      <c r="R10" s="390"/>
      <c r="S10" s="393"/>
      <c r="T10" s="393"/>
      <c r="U10" s="395"/>
      <c r="V10" s="396"/>
    </row>
    <row r="11" spans="1:25" ht="18" customHeight="1">
      <c r="A11" s="397" t="s">
        <v>22</v>
      </c>
      <c r="B11" s="398" t="s">
        <v>90</v>
      </c>
      <c r="C11" s="399" t="s">
        <v>91</v>
      </c>
      <c r="D11" s="400">
        <f t="shared" ref="D11:D21" si="0">SUM(F11,G11,J11,K11,N11,O11,R11,S11)</f>
        <v>8</v>
      </c>
      <c r="E11" s="401">
        <f t="shared" ref="E11:E21" si="1">SUM(I11,M11,Q11,U11)</f>
        <v>3</v>
      </c>
      <c r="F11" s="402"/>
      <c r="G11" s="403"/>
      <c r="H11" s="403"/>
      <c r="I11" s="404"/>
      <c r="J11" s="405">
        <v>8</v>
      </c>
      <c r="K11" s="403">
        <v>0</v>
      </c>
      <c r="L11" s="403" t="s">
        <v>40</v>
      </c>
      <c r="M11" s="404">
        <v>3</v>
      </c>
      <c r="N11" s="405"/>
      <c r="O11" s="403"/>
      <c r="P11" s="403"/>
      <c r="Q11" s="404"/>
      <c r="R11" s="405"/>
      <c r="S11" s="403"/>
      <c r="T11" s="403"/>
      <c r="U11" s="406"/>
      <c r="V11" s="407"/>
      <c r="W11" s="650"/>
      <c r="X11" s="650"/>
      <c r="Y11" s="650"/>
    </row>
    <row r="12" spans="1:25" ht="18" customHeight="1">
      <c r="A12" s="397" t="s">
        <v>14</v>
      </c>
      <c r="B12" s="398" t="s">
        <v>90</v>
      </c>
      <c r="C12" s="399" t="s">
        <v>92</v>
      </c>
      <c r="D12" s="400">
        <f t="shared" si="0"/>
        <v>16</v>
      </c>
      <c r="E12" s="401">
        <f t="shared" si="1"/>
        <v>3</v>
      </c>
      <c r="F12" s="402"/>
      <c r="G12" s="403"/>
      <c r="H12" s="403"/>
      <c r="I12" s="404"/>
      <c r="J12" s="405">
        <v>8</v>
      </c>
      <c r="K12" s="403">
        <v>8</v>
      </c>
      <c r="L12" s="403" t="s">
        <v>40</v>
      </c>
      <c r="M12" s="404">
        <v>3</v>
      </c>
      <c r="N12" s="405"/>
      <c r="O12" s="403"/>
      <c r="P12" s="403"/>
      <c r="Q12" s="404"/>
      <c r="R12" s="405"/>
      <c r="S12" s="403"/>
      <c r="T12" s="403"/>
      <c r="U12" s="406"/>
      <c r="V12" s="407"/>
      <c r="W12" s="650"/>
      <c r="X12" s="650"/>
      <c r="Y12" s="650"/>
    </row>
    <row r="13" spans="1:25" ht="18" customHeight="1">
      <c r="A13" s="397" t="s">
        <v>15</v>
      </c>
      <c r="B13" s="398" t="s">
        <v>90</v>
      </c>
      <c r="C13" s="399" t="s">
        <v>93</v>
      </c>
      <c r="D13" s="400">
        <f t="shared" si="0"/>
        <v>16</v>
      </c>
      <c r="E13" s="401">
        <f t="shared" si="1"/>
        <v>3</v>
      </c>
      <c r="F13" s="402"/>
      <c r="G13" s="403"/>
      <c r="H13" s="403"/>
      <c r="I13" s="404"/>
      <c r="J13" s="405">
        <v>8</v>
      </c>
      <c r="K13" s="403">
        <v>8</v>
      </c>
      <c r="L13" s="403" t="s">
        <v>40</v>
      </c>
      <c r="M13" s="404">
        <v>3</v>
      </c>
      <c r="N13" s="405"/>
      <c r="O13" s="403"/>
      <c r="P13" s="403"/>
      <c r="Q13" s="404"/>
      <c r="R13" s="405"/>
      <c r="S13" s="403"/>
      <c r="T13" s="403"/>
      <c r="U13" s="406"/>
      <c r="V13" s="407"/>
      <c r="W13" s="650"/>
      <c r="X13" s="650"/>
      <c r="Y13" s="650"/>
    </row>
    <row r="14" spans="1:25" ht="18" customHeight="1">
      <c r="A14" s="397" t="s">
        <v>16</v>
      </c>
      <c r="B14" s="398" t="s">
        <v>90</v>
      </c>
      <c r="C14" s="399" t="s">
        <v>94</v>
      </c>
      <c r="D14" s="400">
        <f t="shared" si="0"/>
        <v>16</v>
      </c>
      <c r="E14" s="401">
        <f t="shared" si="1"/>
        <v>3</v>
      </c>
      <c r="F14" s="402"/>
      <c r="G14" s="403"/>
      <c r="H14" s="403" t="s">
        <v>95</v>
      </c>
      <c r="I14" s="404"/>
      <c r="J14" s="405"/>
      <c r="K14" s="403"/>
      <c r="L14" s="403"/>
      <c r="M14" s="404"/>
      <c r="N14" s="405">
        <v>8</v>
      </c>
      <c r="O14" s="403">
        <v>8</v>
      </c>
      <c r="P14" s="403" t="s">
        <v>40</v>
      </c>
      <c r="Q14" s="404">
        <v>3</v>
      </c>
      <c r="R14" s="405"/>
      <c r="S14" s="403"/>
      <c r="T14" s="403"/>
      <c r="U14" s="406"/>
      <c r="V14" s="408"/>
      <c r="W14" s="650"/>
      <c r="X14" s="650"/>
      <c r="Y14" s="650"/>
    </row>
    <row r="15" spans="1:25" ht="18" customHeight="1">
      <c r="A15" s="397" t="s">
        <v>29</v>
      </c>
      <c r="B15" s="398" t="s">
        <v>90</v>
      </c>
      <c r="C15" s="409" t="s">
        <v>96</v>
      </c>
      <c r="D15" s="400">
        <f t="shared" si="0"/>
        <v>16</v>
      </c>
      <c r="E15" s="401">
        <f t="shared" si="1"/>
        <v>3</v>
      </c>
      <c r="F15" s="402"/>
      <c r="G15" s="403"/>
      <c r="H15" s="403"/>
      <c r="I15" s="404"/>
      <c r="J15" s="405"/>
      <c r="K15" s="403"/>
      <c r="L15" s="403"/>
      <c r="M15" s="404"/>
      <c r="N15" s="405">
        <v>8</v>
      </c>
      <c r="O15" s="403">
        <v>8</v>
      </c>
      <c r="P15" s="403" t="s">
        <v>40</v>
      </c>
      <c r="Q15" s="404">
        <v>3</v>
      </c>
      <c r="R15" s="405"/>
      <c r="S15" s="403"/>
      <c r="T15" s="403"/>
      <c r="U15" s="406"/>
      <c r="V15" s="408"/>
      <c r="W15" s="650"/>
      <c r="X15" s="650"/>
      <c r="Y15" s="650"/>
    </row>
    <row r="16" spans="1:25" ht="18" customHeight="1">
      <c r="A16" s="397" t="s">
        <v>31</v>
      </c>
      <c r="B16" s="398" t="s">
        <v>90</v>
      </c>
      <c r="C16" s="409" t="s">
        <v>97</v>
      </c>
      <c r="D16" s="400">
        <f t="shared" si="0"/>
        <v>16</v>
      </c>
      <c r="E16" s="401">
        <f t="shared" si="1"/>
        <v>3</v>
      </c>
      <c r="F16" s="402"/>
      <c r="G16" s="403"/>
      <c r="H16" s="403"/>
      <c r="I16" s="404"/>
      <c r="J16" s="405"/>
      <c r="K16" s="403"/>
      <c r="L16" s="403"/>
      <c r="M16" s="404"/>
      <c r="N16" s="405">
        <v>8</v>
      </c>
      <c r="O16" s="403">
        <v>8</v>
      </c>
      <c r="P16" s="403" t="s">
        <v>40</v>
      </c>
      <c r="Q16" s="404">
        <v>3</v>
      </c>
      <c r="R16" s="405"/>
      <c r="S16" s="403"/>
      <c r="T16" s="403"/>
      <c r="U16" s="406"/>
      <c r="V16" s="408"/>
      <c r="W16" s="650"/>
      <c r="X16" s="650"/>
      <c r="Y16" s="650"/>
    </row>
    <row r="17" spans="1:25" ht="18" customHeight="1">
      <c r="A17" s="397" t="s">
        <v>33</v>
      </c>
      <c r="B17" s="398" t="s">
        <v>90</v>
      </c>
      <c r="C17" s="409" t="s">
        <v>98</v>
      </c>
      <c r="D17" s="400">
        <f t="shared" si="0"/>
        <v>16</v>
      </c>
      <c r="E17" s="401">
        <f t="shared" si="1"/>
        <v>3</v>
      </c>
      <c r="F17" s="402"/>
      <c r="G17" s="403"/>
      <c r="H17" s="403"/>
      <c r="I17" s="404"/>
      <c r="J17" s="405"/>
      <c r="K17" s="403"/>
      <c r="L17" s="403"/>
      <c r="M17" s="404"/>
      <c r="N17" s="405">
        <v>8</v>
      </c>
      <c r="O17" s="403">
        <v>8</v>
      </c>
      <c r="P17" s="403" t="s">
        <v>40</v>
      </c>
      <c r="Q17" s="404">
        <v>3</v>
      </c>
      <c r="R17" s="405"/>
      <c r="S17" s="403"/>
      <c r="T17" s="403"/>
      <c r="U17" s="406"/>
      <c r="V17" s="408"/>
      <c r="W17" s="650"/>
      <c r="X17" s="650"/>
      <c r="Y17" s="650"/>
    </row>
    <row r="18" spans="1:25" ht="18" customHeight="1">
      <c r="A18" s="397" t="s">
        <v>36</v>
      </c>
      <c r="B18" s="398" t="s">
        <v>90</v>
      </c>
      <c r="C18" s="409" t="s">
        <v>99</v>
      </c>
      <c r="D18" s="400">
        <f t="shared" si="0"/>
        <v>16</v>
      </c>
      <c r="E18" s="401">
        <f t="shared" si="1"/>
        <v>3</v>
      </c>
      <c r="F18" s="402"/>
      <c r="G18" s="403"/>
      <c r="H18" s="403"/>
      <c r="I18" s="404"/>
      <c r="J18" s="405"/>
      <c r="K18" s="403"/>
      <c r="L18" s="403"/>
      <c r="M18" s="404"/>
      <c r="N18" s="405">
        <v>8</v>
      </c>
      <c r="O18" s="403">
        <v>8</v>
      </c>
      <c r="P18" s="403" t="s">
        <v>40</v>
      </c>
      <c r="Q18" s="404">
        <v>3</v>
      </c>
      <c r="R18" s="405"/>
      <c r="S18" s="403"/>
      <c r="T18" s="403"/>
      <c r="U18" s="406"/>
      <c r="V18" s="408"/>
      <c r="W18" s="650"/>
      <c r="X18" s="650"/>
      <c r="Y18" s="650"/>
    </row>
    <row r="19" spans="1:25" ht="18" customHeight="1">
      <c r="A19" s="397" t="s">
        <v>38</v>
      </c>
      <c r="B19" s="398" t="s">
        <v>90</v>
      </c>
      <c r="C19" s="409" t="s">
        <v>100</v>
      </c>
      <c r="D19" s="400">
        <f t="shared" si="0"/>
        <v>16</v>
      </c>
      <c r="E19" s="401">
        <f t="shared" si="1"/>
        <v>3</v>
      </c>
      <c r="F19" s="402"/>
      <c r="G19" s="403"/>
      <c r="H19" s="403"/>
      <c r="I19" s="404"/>
      <c r="J19" s="405"/>
      <c r="K19" s="403"/>
      <c r="L19" s="403"/>
      <c r="M19" s="404"/>
      <c r="N19" s="405">
        <v>8</v>
      </c>
      <c r="O19" s="403">
        <v>8</v>
      </c>
      <c r="P19" s="403" t="s">
        <v>40</v>
      </c>
      <c r="Q19" s="404">
        <v>3</v>
      </c>
      <c r="R19" s="405"/>
      <c r="S19" s="403"/>
      <c r="T19" s="403"/>
      <c r="U19" s="406"/>
      <c r="V19" s="408"/>
      <c r="W19" s="650"/>
      <c r="X19" s="650"/>
      <c r="Y19" s="650"/>
    </row>
    <row r="20" spans="1:25" ht="18" customHeight="1">
      <c r="A20" s="397" t="s">
        <v>41</v>
      </c>
      <c r="B20" s="398" t="s">
        <v>90</v>
      </c>
      <c r="C20" s="409" t="s">
        <v>101</v>
      </c>
      <c r="D20" s="400">
        <f t="shared" si="0"/>
        <v>8</v>
      </c>
      <c r="E20" s="401">
        <f t="shared" si="1"/>
        <v>3</v>
      </c>
      <c r="F20" s="402"/>
      <c r="G20" s="403"/>
      <c r="H20" s="403"/>
      <c r="I20" s="404"/>
      <c r="J20" s="405"/>
      <c r="K20" s="403"/>
      <c r="L20" s="403"/>
      <c r="M20" s="404"/>
      <c r="N20" s="405">
        <v>0</v>
      </c>
      <c r="O20" s="403">
        <v>8</v>
      </c>
      <c r="P20" s="403" t="s">
        <v>40</v>
      </c>
      <c r="Q20" s="404">
        <v>3</v>
      </c>
      <c r="R20" s="405"/>
      <c r="S20" s="403"/>
      <c r="T20" s="403"/>
      <c r="U20" s="406"/>
      <c r="V20" s="408"/>
      <c r="W20" s="382"/>
    </row>
    <row r="21" spans="1:25" ht="18" customHeight="1">
      <c r="A21" s="383" t="s">
        <v>43</v>
      </c>
      <c r="B21" s="410" t="s">
        <v>90</v>
      </c>
      <c r="C21" s="411" t="s">
        <v>102</v>
      </c>
      <c r="D21" s="412">
        <f t="shared" si="0"/>
        <v>8</v>
      </c>
      <c r="E21" s="413">
        <f t="shared" si="1"/>
        <v>3</v>
      </c>
      <c r="F21" s="414"/>
      <c r="G21" s="415"/>
      <c r="H21" s="415"/>
      <c r="I21" s="416"/>
      <c r="J21" s="417"/>
      <c r="K21" s="415"/>
      <c r="L21" s="415"/>
      <c r="M21" s="416"/>
      <c r="N21" s="417">
        <v>0</v>
      </c>
      <c r="O21" s="415">
        <v>8</v>
      </c>
      <c r="P21" s="415" t="s">
        <v>40</v>
      </c>
      <c r="Q21" s="416">
        <v>3</v>
      </c>
      <c r="R21" s="417"/>
      <c r="S21" s="415"/>
      <c r="T21" s="415"/>
      <c r="U21" s="418"/>
      <c r="V21" s="419"/>
      <c r="W21" s="382"/>
    </row>
    <row r="22" spans="1:25" ht="20.25" customHeight="1">
      <c r="B22" s="375"/>
      <c r="C22" s="420"/>
      <c r="D22" s="421"/>
      <c r="E22" s="422"/>
      <c r="F22" s="382"/>
      <c r="G22" s="382"/>
      <c r="H22" s="382"/>
      <c r="I22" s="422"/>
      <c r="J22" s="382"/>
      <c r="K22" s="382"/>
      <c r="L22" s="382"/>
      <c r="M22" s="423"/>
      <c r="N22" s="423"/>
      <c r="O22" s="423"/>
      <c r="P22" s="423"/>
      <c r="Q22" s="422"/>
      <c r="R22" s="423"/>
      <c r="S22" s="423"/>
      <c r="T22" s="423"/>
      <c r="U22" s="382"/>
      <c r="V22" s="375"/>
    </row>
    <row r="23" spans="1:25" ht="12.75" customHeight="1">
      <c r="B23" s="424"/>
      <c r="C23" s="425"/>
      <c r="D23" s="426"/>
      <c r="E23" s="426"/>
      <c r="F23" s="427"/>
      <c r="G23" s="427"/>
      <c r="H23" s="427"/>
      <c r="I23" s="428"/>
      <c r="J23" s="428"/>
      <c r="K23" s="428"/>
      <c r="L23" s="427"/>
      <c r="M23" s="428"/>
      <c r="N23" s="428"/>
      <c r="O23" s="428"/>
      <c r="P23" s="427"/>
      <c r="Q23" s="428"/>
      <c r="R23" s="428"/>
      <c r="S23" s="428"/>
      <c r="T23" s="427"/>
      <c r="U23" s="428"/>
      <c r="V23" s="429"/>
    </row>
    <row r="24" spans="1:25" ht="18" customHeight="1">
      <c r="B24" s="430"/>
      <c r="C24" s="431" t="s">
        <v>126</v>
      </c>
      <c r="D24" s="431"/>
      <c r="E24" s="431"/>
      <c r="F24" s="431"/>
      <c r="G24" s="431"/>
      <c r="H24" s="431"/>
      <c r="I24" s="431"/>
      <c r="J24" s="431"/>
      <c r="K24" s="428"/>
      <c r="L24" s="651"/>
      <c r="M24" s="651"/>
      <c r="N24" s="651"/>
      <c r="O24" s="428"/>
      <c r="P24" s="427"/>
      <c r="Q24" s="428"/>
      <c r="R24" s="428"/>
      <c r="S24" s="428"/>
      <c r="T24" s="427"/>
      <c r="U24" s="428"/>
      <c r="V24" s="429"/>
    </row>
    <row r="25" spans="1:25" s="378" customFormat="1" ht="15" customHeight="1">
      <c r="B25" s="430"/>
      <c r="C25" s="431"/>
      <c r="D25" s="431"/>
      <c r="E25" s="431"/>
      <c r="F25" s="431"/>
      <c r="G25" s="431"/>
      <c r="H25" s="431"/>
      <c r="I25" s="431"/>
      <c r="J25" s="380"/>
      <c r="K25" s="380"/>
      <c r="L25" s="380"/>
      <c r="M25" s="380"/>
      <c r="N25" s="380"/>
      <c r="O25" s="428"/>
      <c r="P25" s="427"/>
      <c r="Q25" s="428"/>
      <c r="R25" s="428"/>
      <c r="S25" s="428"/>
      <c r="T25" s="427"/>
      <c r="U25" s="428"/>
      <c r="V25" s="429"/>
      <c r="W25" s="427"/>
    </row>
    <row r="26" spans="1:25" s="378" customFormat="1" ht="15" customHeight="1">
      <c r="B26" s="430"/>
      <c r="C26" s="431"/>
      <c r="D26" s="431"/>
      <c r="E26" s="431"/>
      <c r="F26" s="431"/>
      <c r="G26" s="431"/>
      <c r="H26" s="431"/>
      <c r="I26" s="431"/>
      <c r="J26" s="380"/>
      <c r="K26" s="380"/>
      <c r="L26" s="380"/>
      <c r="M26" s="428"/>
      <c r="N26" s="428"/>
      <c r="O26" s="428"/>
      <c r="P26" s="428"/>
      <c r="Q26" s="428"/>
      <c r="R26" s="428"/>
      <c r="S26" s="428"/>
      <c r="T26" s="427"/>
      <c r="U26" s="428"/>
      <c r="V26" s="429"/>
    </row>
    <row r="27" spans="1:25" s="382" customFormat="1" ht="20.25" customHeight="1">
      <c r="A27" s="637"/>
      <c r="B27" s="652"/>
      <c r="C27" s="648"/>
      <c r="D27" s="423"/>
      <c r="E27" s="653"/>
      <c r="F27" s="637" t="s">
        <v>124</v>
      </c>
      <c r="G27" s="637"/>
      <c r="H27" s="637"/>
      <c r="I27" s="637"/>
      <c r="J27" s="637"/>
      <c r="K27" s="637"/>
      <c r="L27" s="637"/>
      <c r="M27" s="637"/>
      <c r="N27" s="637"/>
      <c r="O27" s="637"/>
      <c r="P27" s="637"/>
      <c r="Q27" s="637"/>
      <c r="R27" s="637"/>
      <c r="S27" s="637"/>
      <c r="T27" s="637"/>
      <c r="U27" s="637"/>
      <c r="V27" s="637"/>
      <c r="W27" s="644"/>
    </row>
    <row r="28" spans="1:25" s="382" customFormat="1" ht="20.25" customHeight="1">
      <c r="A28" s="637"/>
      <c r="B28" s="652"/>
      <c r="C28" s="648"/>
      <c r="D28" s="423"/>
      <c r="E28" s="653"/>
      <c r="F28" s="423"/>
      <c r="G28" s="423"/>
      <c r="H28" s="423"/>
      <c r="I28" s="432"/>
      <c r="J28" s="423"/>
      <c r="K28" s="637" t="s">
        <v>125</v>
      </c>
      <c r="L28" s="637"/>
      <c r="M28" s="637"/>
      <c r="N28" s="637"/>
      <c r="O28" s="637"/>
      <c r="P28" s="637"/>
      <c r="Q28" s="432"/>
      <c r="R28" s="423"/>
      <c r="S28" s="423"/>
      <c r="T28" s="423"/>
      <c r="U28" s="432"/>
      <c r="V28" s="637"/>
      <c r="W28" s="644"/>
    </row>
    <row r="29" spans="1:25" ht="24.75" customHeight="1">
      <c r="A29" s="647"/>
      <c r="B29" s="647"/>
      <c r="C29" s="647"/>
      <c r="D29" s="647"/>
      <c r="E29" s="647"/>
      <c r="F29" s="423"/>
      <c r="G29" s="423"/>
      <c r="H29" s="423"/>
      <c r="I29" s="432"/>
      <c r="J29" s="423"/>
      <c r="K29" s="423"/>
      <c r="L29" s="423"/>
      <c r="M29" s="432"/>
      <c r="N29" s="423"/>
      <c r="O29" s="423"/>
      <c r="P29" s="423"/>
      <c r="Q29" s="432"/>
      <c r="R29" s="423"/>
      <c r="S29" s="423"/>
      <c r="T29" s="423"/>
      <c r="U29" s="432"/>
      <c r="V29" s="429"/>
    </row>
    <row r="30" spans="1:25" ht="19.5" customHeight="1">
      <c r="B30" s="648"/>
      <c r="C30" s="648"/>
      <c r="D30" s="423"/>
      <c r="E30" s="422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82"/>
      <c r="Q30" s="382"/>
      <c r="R30" s="382"/>
      <c r="S30" s="382"/>
      <c r="T30" s="382"/>
      <c r="U30" s="382"/>
      <c r="V30" s="375"/>
    </row>
    <row r="31" spans="1:25" ht="15" customHeight="1">
      <c r="A31" s="423"/>
      <c r="B31" s="433"/>
      <c r="C31" s="434"/>
      <c r="D31" s="435"/>
      <c r="E31" s="436"/>
      <c r="F31" s="382"/>
      <c r="G31" s="382"/>
      <c r="H31" s="382"/>
      <c r="I31" s="432"/>
      <c r="J31" s="382"/>
      <c r="K31" s="382"/>
      <c r="L31" s="382"/>
      <c r="M31" s="432"/>
      <c r="N31" s="382"/>
      <c r="O31" s="382"/>
      <c r="P31" s="382"/>
      <c r="Q31" s="432"/>
      <c r="R31" s="382"/>
      <c r="S31" s="382"/>
      <c r="T31" s="382"/>
      <c r="U31" s="432"/>
      <c r="V31" s="437"/>
      <c r="W31" s="382"/>
    </row>
    <row r="32" spans="1:25" ht="15.75">
      <c r="A32" s="423"/>
      <c r="B32" s="433"/>
      <c r="C32" s="434"/>
      <c r="D32" s="438"/>
      <c r="E32" s="436"/>
      <c r="F32" s="382"/>
      <c r="G32" s="382"/>
      <c r="H32" s="382"/>
      <c r="I32" s="432"/>
      <c r="J32" s="382"/>
      <c r="K32" s="382"/>
      <c r="L32" s="382"/>
      <c r="M32" s="432"/>
      <c r="N32" s="382"/>
      <c r="O32" s="382"/>
      <c r="P32" s="382"/>
      <c r="Q32" s="432"/>
      <c r="R32" s="382"/>
      <c r="S32" s="382"/>
      <c r="T32" s="382"/>
      <c r="U32" s="432"/>
      <c r="V32" s="433"/>
      <c r="W32" s="382"/>
    </row>
    <row r="33" spans="1:23" ht="15.75">
      <c r="A33" s="423"/>
      <c r="B33" s="433"/>
      <c r="C33" s="434"/>
      <c r="D33" s="435"/>
      <c r="E33" s="436"/>
      <c r="F33" s="382"/>
      <c r="G33" s="382"/>
      <c r="H33" s="382"/>
      <c r="I33" s="432"/>
      <c r="J33" s="382"/>
      <c r="K33" s="382"/>
      <c r="L33" s="382"/>
      <c r="M33" s="432"/>
      <c r="N33" s="382"/>
      <c r="O33" s="382"/>
      <c r="P33" s="382"/>
      <c r="Q33" s="432"/>
      <c r="R33" s="382"/>
      <c r="S33" s="382"/>
      <c r="T33" s="382"/>
      <c r="U33" s="432"/>
      <c r="V33" s="437"/>
      <c r="W33" s="382"/>
    </row>
    <row r="34" spans="1:23" ht="15.75">
      <c r="A34" s="423"/>
      <c r="B34" s="433"/>
      <c r="C34" s="434"/>
      <c r="D34" s="435"/>
      <c r="E34" s="436"/>
      <c r="F34" s="382"/>
      <c r="G34" s="382"/>
      <c r="H34" s="382"/>
      <c r="I34" s="432"/>
      <c r="J34" s="382"/>
      <c r="K34" s="382"/>
      <c r="L34" s="382"/>
      <c r="M34" s="432"/>
      <c r="N34" s="382"/>
      <c r="O34" s="382"/>
      <c r="P34" s="382"/>
      <c r="Q34" s="432"/>
      <c r="R34" s="382"/>
      <c r="S34" s="382"/>
      <c r="T34" s="382"/>
      <c r="U34" s="432"/>
      <c r="V34" s="437"/>
      <c r="W34" s="382"/>
    </row>
    <row r="35" spans="1:23" ht="15.75">
      <c r="A35" s="423"/>
      <c r="B35" s="433"/>
      <c r="C35" s="434"/>
      <c r="D35" s="438"/>
      <c r="E35" s="436"/>
      <c r="F35" s="382"/>
      <c r="G35" s="382"/>
      <c r="H35" s="382"/>
      <c r="I35" s="432"/>
      <c r="J35" s="382"/>
      <c r="K35" s="382"/>
      <c r="L35" s="382"/>
      <c r="M35" s="432"/>
      <c r="N35" s="382"/>
      <c r="O35" s="382"/>
      <c r="P35" s="382"/>
      <c r="Q35" s="432"/>
      <c r="R35" s="382"/>
      <c r="S35" s="382"/>
      <c r="T35" s="382"/>
      <c r="U35" s="432"/>
      <c r="V35" s="433"/>
      <c r="W35" s="382"/>
    </row>
    <row r="36" spans="1:23" ht="15.75">
      <c r="A36" s="423"/>
      <c r="B36" s="433"/>
      <c r="C36" s="434"/>
      <c r="D36" s="435"/>
      <c r="E36" s="436"/>
      <c r="F36" s="382"/>
      <c r="G36" s="382"/>
      <c r="H36" s="382"/>
      <c r="I36" s="432"/>
      <c r="J36" s="382"/>
      <c r="K36" s="382"/>
      <c r="L36" s="382"/>
      <c r="M36" s="432"/>
      <c r="N36" s="382"/>
      <c r="O36" s="382"/>
      <c r="P36" s="382"/>
      <c r="Q36" s="432"/>
      <c r="R36" s="382"/>
      <c r="S36" s="382"/>
      <c r="T36" s="382"/>
      <c r="U36" s="432"/>
      <c r="V36" s="437"/>
      <c r="W36" s="382"/>
    </row>
    <row r="37" spans="1:23" ht="15.75">
      <c r="A37" s="423"/>
      <c r="B37" s="433"/>
      <c r="C37" s="434"/>
      <c r="D37" s="435"/>
      <c r="E37" s="436"/>
      <c r="F37" s="382"/>
      <c r="G37" s="382"/>
      <c r="H37" s="382"/>
      <c r="I37" s="432"/>
      <c r="J37" s="382"/>
      <c r="K37" s="382"/>
      <c r="L37" s="382"/>
      <c r="M37" s="432"/>
      <c r="N37" s="382"/>
      <c r="O37" s="382"/>
      <c r="P37" s="382"/>
      <c r="Q37" s="432"/>
      <c r="R37" s="382"/>
      <c r="S37" s="382"/>
      <c r="T37" s="382"/>
      <c r="U37" s="432"/>
      <c r="V37" s="437"/>
      <c r="W37" s="382"/>
    </row>
    <row r="38" spans="1:23" ht="15.75">
      <c r="A38" s="423"/>
      <c r="B38" s="433"/>
      <c r="C38" s="434"/>
      <c r="D38" s="435"/>
      <c r="E38" s="436"/>
      <c r="F38" s="382"/>
      <c r="G38" s="382"/>
      <c r="H38" s="382"/>
      <c r="I38" s="432"/>
      <c r="J38" s="382"/>
      <c r="K38" s="382"/>
      <c r="L38" s="382"/>
      <c r="M38" s="432"/>
      <c r="N38" s="382"/>
      <c r="O38" s="382"/>
      <c r="P38" s="382"/>
      <c r="Q38" s="432"/>
      <c r="R38" s="382"/>
      <c r="S38" s="382"/>
      <c r="T38" s="382"/>
      <c r="U38" s="432"/>
      <c r="V38" s="437"/>
      <c r="W38" s="382"/>
    </row>
    <row r="39" spans="1:23" ht="19.5" customHeight="1">
      <c r="B39" s="648"/>
      <c r="C39" s="648"/>
      <c r="D39" s="423"/>
      <c r="E39" s="42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75"/>
    </row>
    <row r="40" spans="1:23" ht="15.75">
      <c r="A40" s="423"/>
      <c r="B40" s="433"/>
      <c r="C40" s="434"/>
      <c r="D40" s="438"/>
      <c r="E40" s="436"/>
      <c r="F40" s="382"/>
      <c r="G40" s="382"/>
      <c r="H40" s="382"/>
      <c r="I40" s="432"/>
      <c r="J40" s="382"/>
      <c r="K40" s="382"/>
      <c r="L40" s="382"/>
      <c r="M40" s="432"/>
      <c r="N40" s="382"/>
      <c r="O40" s="382"/>
      <c r="P40" s="382"/>
      <c r="Q40" s="432"/>
      <c r="R40" s="382"/>
      <c r="S40" s="382"/>
      <c r="T40" s="382"/>
      <c r="U40" s="432"/>
      <c r="V40" s="437"/>
      <c r="W40" s="382"/>
    </row>
    <row r="41" spans="1:23" ht="15.75">
      <c r="A41" s="423"/>
      <c r="B41" s="433"/>
      <c r="C41" s="434"/>
      <c r="D41" s="435"/>
      <c r="E41" s="436"/>
      <c r="F41" s="382"/>
      <c r="G41" s="382"/>
      <c r="H41" s="382"/>
      <c r="I41" s="432"/>
      <c r="J41" s="382"/>
      <c r="K41" s="382"/>
      <c r="L41" s="382"/>
      <c r="M41" s="432"/>
      <c r="N41" s="382"/>
      <c r="O41" s="382"/>
      <c r="P41" s="382"/>
      <c r="Q41" s="432"/>
      <c r="R41" s="382"/>
      <c r="S41" s="382"/>
      <c r="T41" s="382"/>
      <c r="U41" s="432"/>
      <c r="V41" s="433"/>
      <c r="W41" s="382"/>
    </row>
    <row r="42" spans="1:23" ht="15.75">
      <c r="A42" s="423"/>
      <c r="B42" s="433"/>
      <c r="C42" s="434"/>
      <c r="D42" s="435"/>
      <c r="E42" s="436"/>
      <c r="F42" s="382"/>
      <c r="G42" s="382"/>
      <c r="H42" s="382"/>
      <c r="I42" s="432"/>
      <c r="J42" s="382"/>
      <c r="K42" s="382"/>
      <c r="L42" s="382"/>
      <c r="M42" s="432"/>
      <c r="N42" s="382"/>
      <c r="O42" s="382"/>
      <c r="P42" s="382"/>
      <c r="Q42" s="432"/>
      <c r="R42" s="382"/>
      <c r="S42" s="382"/>
      <c r="T42" s="382"/>
      <c r="U42" s="432"/>
      <c r="V42" s="437"/>
      <c r="W42" s="382"/>
    </row>
    <row r="43" spans="1:23" ht="15.75">
      <c r="A43" s="423"/>
      <c r="B43" s="433"/>
      <c r="C43" s="434"/>
      <c r="D43" s="435"/>
      <c r="E43" s="436"/>
      <c r="F43" s="382"/>
      <c r="G43" s="382"/>
      <c r="H43" s="382"/>
      <c r="I43" s="432"/>
      <c r="J43" s="382"/>
      <c r="K43" s="382"/>
      <c r="L43" s="382"/>
      <c r="M43" s="432"/>
      <c r="N43" s="382"/>
      <c r="O43" s="382"/>
      <c r="P43" s="382"/>
      <c r="Q43" s="432"/>
      <c r="R43" s="382"/>
      <c r="S43" s="382"/>
      <c r="T43" s="382"/>
      <c r="U43" s="432"/>
      <c r="V43" s="437"/>
      <c r="W43" s="382"/>
    </row>
    <row r="44" spans="1:23" ht="15.75">
      <c r="A44" s="423"/>
      <c r="B44" s="433"/>
      <c r="C44" s="434"/>
      <c r="D44" s="438"/>
      <c r="E44" s="436"/>
      <c r="F44" s="382"/>
      <c r="G44" s="382"/>
      <c r="H44" s="382"/>
      <c r="I44" s="432"/>
      <c r="J44" s="382"/>
      <c r="K44" s="382"/>
      <c r="L44" s="382"/>
      <c r="M44" s="432"/>
      <c r="N44" s="382"/>
      <c r="O44" s="382"/>
      <c r="P44" s="382"/>
      <c r="Q44" s="432"/>
      <c r="R44" s="382"/>
      <c r="S44" s="382"/>
      <c r="T44" s="382"/>
      <c r="U44" s="432"/>
      <c r="V44" s="433"/>
      <c r="W44" s="382"/>
    </row>
    <row r="45" spans="1:23" ht="15.75">
      <c r="A45" s="423"/>
      <c r="B45" s="433"/>
      <c r="C45" s="434"/>
      <c r="D45" s="435"/>
      <c r="E45" s="436"/>
      <c r="F45" s="382"/>
      <c r="G45" s="382"/>
      <c r="H45" s="382"/>
      <c r="I45" s="432"/>
      <c r="J45" s="382"/>
      <c r="K45" s="382"/>
      <c r="L45" s="382"/>
      <c r="M45" s="432"/>
      <c r="N45" s="382"/>
      <c r="O45" s="382"/>
      <c r="P45" s="382"/>
      <c r="Q45" s="432"/>
      <c r="R45" s="382"/>
      <c r="S45" s="382"/>
      <c r="T45" s="382"/>
      <c r="U45" s="432"/>
      <c r="V45" s="437"/>
      <c r="W45" s="382"/>
    </row>
    <row r="46" spans="1:23" ht="15.75">
      <c r="A46" s="423"/>
      <c r="B46" s="433"/>
      <c r="C46" s="434"/>
      <c r="D46" s="435"/>
      <c r="E46" s="436"/>
      <c r="F46" s="382"/>
      <c r="G46" s="382"/>
      <c r="H46" s="382"/>
      <c r="I46" s="432"/>
      <c r="J46" s="382"/>
      <c r="K46" s="382"/>
      <c r="L46" s="382"/>
      <c r="M46" s="432"/>
      <c r="N46" s="382"/>
      <c r="O46" s="382"/>
      <c r="P46" s="382"/>
      <c r="Q46" s="432"/>
      <c r="R46" s="382"/>
      <c r="S46" s="382"/>
      <c r="T46" s="382"/>
      <c r="U46" s="432"/>
      <c r="V46" s="437"/>
      <c r="W46" s="382"/>
    </row>
    <row r="47" spans="1:23" ht="15.75">
      <c r="A47" s="423"/>
      <c r="B47" s="433"/>
      <c r="C47" s="434"/>
      <c r="D47" s="435"/>
      <c r="E47" s="436"/>
      <c r="F47" s="382"/>
      <c r="G47" s="382"/>
      <c r="H47" s="382"/>
      <c r="I47" s="432"/>
      <c r="J47" s="382"/>
      <c r="K47" s="382"/>
      <c r="L47" s="382"/>
      <c r="M47" s="432"/>
      <c r="N47" s="382"/>
      <c r="O47" s="382"/>
      <c r="P47" s="382"/>
      <c r="Q47" s="432"/>
      <c r="R47" s="382"/>
      <c r="S47" s="382"/>
      <c r="T47" s="382"/>
      <c r="U47" s="432"/>
      <c r="V47" s="437"/>
      <c r="W47" s="382"/>
    </row>
  </sheetData>
  <mergeCells count="27">
    <mergeCell ref="A29:E29"/>
    <mergeCell ref="B30:C30"/>
    <mergeCell ref="B39:C39"/>
    <mergeCell ref="A10:C10"/>
    <mergeCell ref="W11:Y19"/>
    <mergeCell ref="L24:N24"/>
    <mergeCell ref="A27:A28"/>
    <mergeCell ref="B27:B28"/>
    <mergeCell ref="C27:C28"/>
    <mergeCell ref="E27:E28"/>
    <mergeCell ref="F27:U27"/>
    <mergeCell ref="V27:V28"/>
    <mergeCell ref="W27:W28"/>
    <mergeCell ref="K28:P28"/>
    <mergeCell ref="W7:W8"/>
    <mergeCell ref="F8:I8"/>
    <mergeCell ref="J8:M8"/>
    <mergeCell ref="N8:Q8"/>
    <mergeCell ref="R8:U8"/>
    <mergeCell ref="A5:C5"/>
    <mergeCell ref="A6:V6"/>
    <mergeCell ref="A7:A8"/>
    <mergeCell ref="B7:B8"/>
    <mergeCell ref="C7:C8"/>
    <mergeCell ref="E7:E8"/>
    <mergeCell ref="F7:U7"/>
    <mergeCell ref="V7:V8"/>
  </mergeCells>
  <printOptions horizontalCentered="1"/>
  <pageMargins left="0.78749999999999998" right="0.78749999999999998" top="0.98402777777777795" bottom="0.98402777777777795" header="0.511811023622047" footer="0.51180555555555596"/>
  <pageSetup paperSize="9" orientation="landscape" horizontalDpi="300" verticalDpi="300"/>
  <headerFoot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MSc_L_Base</vt:lpstr>
      <vt:lpstr>MSc_L_Packiging</vt:lpstr>
      <vt:lpstr>MSc_L_Print and Media</vt:lpstr>
      <vt:lpstr>MSC_L_Quality</vt:lpstr>
      <vt:lpstr>MSc_L_Fashion</vt:lpstr>
      <vt:lpstr>MSc_L_Elective</vt:lpstr>
      <vt:lpstr>MSc_L_Base!Nyomtatási_terület</vt:lpstr>
      <vt:lpstr>MSc_L_Elective!Nyomtatási_terület</vt:lpstr>
      <vt:lpstr>MSc_L_Packiging!Nyomtatási_terület</vt:lpstr>
      <vt:lpstr>'MSc_L_Print and Media'!Nyomtatási_terület</vt:lpstr>
    </vt:vector>
  </TitlesOfParts>
  <Company>NYME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KIP MSc N</dc:title>
  <dc:subject/>
  <dc:creator>Dr. Koltai László</dc:creator>
  <dc:description/>
  <cp:lastModifiedBy>Bodáné Dr. Kendrovics Rita</cp:lastModifiedBy>
  <cp:revision>29</cp:revision>
  <dcterms:created xsi:type="dcterms:W3CDTF">2006-05-30T09:11:24Z</dcterms:created>
  <dcterms:modified xsi:type="dcterms:W3CDTF">2024-07-10T10:11:47Z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0x01010081A46B0BDB22B848A26F923A7741AD82</vt:lpwstr>
  </property>
</Properties>
</file>