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ÖM MSc 2024\"/>
    </mc:Choice>
  </mc:AlternateContent>
  <xr:revisionPtr revIDLastSave="0" documentId="13_ncr:1_{04BE1693-1492-462D-BDA8-A5B7A60ED6A8}" xr6:coauthVersionLast="47" xr6:coauthVersionMax="47" xr10:uidLastSave="{00000000-0000-0000-0000-000000000000}"/>
  <bookViews>
    <workbookView xWindow="-120" yWindow="-120" windowWidth="20730" windowHeight="11160" tabRatio="621" activeTab="1" xr2:uid="{00000000-000D-0000-FFFF-FFFF00000000}"/>
  </bookViews>
  <sheets>
    <sheet name="MSc  BASIC" sheetId="36" r:id="rId1"/>
    <sheet name="EHS specialisation" sheetId="14" r:id="rId2"/>
    <sheet name="Optional subjects" sheetId="37" r:id="rId3"/>
  </sheets>
  <externalReferences>
    <externalReference r:id="rId4"/>
  </externalReferences>
  <definedNames>
    <definedName name="_xlnm._FilterDatabase" localSheetId="1" hidden="1">'EHS specialisation'!#REF!</definedName>
    <definedName name="_xlnm._FilterDatabase" localSheetId="0" hidden="1">'MSc  BASIC'!$A$5:$AE$24</definedName>
    <definedName name="_xlnm.Print_Titles" localSheetId="0">'MSc  BASIC'!$1:$8</definedName>
    <definedName name="_xlnm.Print_Area" localSheetId="1">'EHS specialisation'!$A$1:$AA$42</definedName>
    <definedName name="_xlnm.Print_Area" localSheetId="0">'MSc  BASIC'!$A$1:$AC$35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4" l="1"/>
  <c r="I32" i="14"/>
  <c r="X32" i="14"/>
  <c r="S32" i="14"/>
  <c r="I31" i="14" l="1"/>
  <c r="I30" i="14"/>
  <c r="X31" i="14"/>
  <c r="X30" i="14"/>
  <c r="S31" i="14"/>
  <c r="S30" i="14"/>
  <c r="N31" i="14"/>
  <c r="N30" i="14"/>
  <c r="D20" i="14"/>
  <c r="E20" i="14"/>
  <c r="Y16" i="14"/>
  <c r="W16" i="14"/>
  <c r="V16" i="14"/>
  <c r="U16" i="14"/>
  <c r="T16" i="14"/>
  <c r="R16" i="14"/>
  <c r="Q16" i="14"/>
  <c r="E24" i="36"/>
  <c r="D17" i="14"/>
  <c r="D13" i="14"/>
  <c r="F20" i="36"/>
  <c r="E23" i="36"/>
  <c r="F23" i="36"/>
  <c r="E18" i="36"/>
  <c r="F18" i="36"/>
  <c r="F21" i="36" l="1"/>
  <c r="F22" i="36"/>
  <c r="F24" i="36"/>
  <c r="D12" i="37"/>
  <c r="D14" i="37"/>
  <c r="D15" i="37"/>
  <c r="D16" i="37"/>
  <c r="D17" i="37"/>
  <c r="D20" i="37"/>
  <c r="D11" i="37"/>
  <c r="E12" i="37"/>
  <c r="E14" i="37"/>
  <c r="E15" i="37"/>
  <c r="E16" i="37"/>
  <c r="E17" i="37"/>
  <c r="E20" i="37"/>
  <c r="E11" i="37"/>
  <c r="E18" i="14"/>
  <c r="E17" i="14"/>
  <c r="H15" i="36"/>
  <c r="I15" i="36"/>
  <c r="G15" i="36"/>
  <c r="K15" i="36"/>
  <c r="J21" i="14"/>
  <c r="P16" i="14"/>
  <c r="AC32" i="14"/>
  <c r="AC30" i="14"/>
  <c r="D19" i="14" l="1"/>
  <c r="D18" i="14"/>
  <c r="E23" i="14"/>
  <c r="D23" i="14"/>
  <c r="D22" i="14"/>
  <c r="E22" i="14"/>
  <c r="L21" i="14"/>
  <c r="M21" i="14"/>
  <c r="O21" i="14"/>
  <c r="K21" i="14"/>
  <c r="G21" i="14"/>
  <c r="F21" i="14"/>
  <c r="E19" i="14"/>
  <c r="E12" i="14"/>
  <c r="E13" i="14"/>
  <c r="E14" i="14"/>
  <c r="E15" i="14"/>
  <c r="E11" i="14"/>
  <c r="D12" i="14"/>
  <c r="D14" i="14"/>
  <c r="D15" i="14"/>
  <c r="D11" i="14"/>
  <c r="E16" i="14"/>
  <c r="E21" i="36"/>
  <c r="E22" i="36"/>
  <c r="E20" i="36"/>
  <c r="E17" i="36"/>
  <c r="F17" i="36"/>
  <c r="F16" i="36"/>
  <c r="E16" i="36"/>
  <c r="F11" i="36"/>
  <c r="F12" i="36"/>
  <c r="F13" i="36"/>
  <c r="F14" i="36"/>
  <c r="F10" i="36"/>
  <c r="E11" i="36"/>
  <c r="E12" i="36"/>
  <c r="E13" i="36"/>
  <c r="E14" i="36"/>
  <c r="E10" i="36"/>
  <c r="D16" i="14" l="1"/>
  <c r="E10" i="14"/>
  <c r="E21" i="14"/>
  <c r="D21" i="14"/>
  <c r="D10" i="14" l="1"/>
  <c r="F15" i="36"/>
  <c r="E15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J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J26" i="36" l="1"/>
  <c r="J27" i="36"/>
  <c r="S25" i="36"/>
  <c r="T26" i="36"/>
  <c r="T27" i="36"/>
  <c r="Y27" i="36"/>
  <c r="Y26" i="36"/>
  <c r="O27" i="36"/>
  <c r="O26" i="36"/>
  <c r="K25" i="36"/>
  <c r="G25" i="36"/>
  <c r="E25" i="36"/>
  <c r="H25" i="36"/>
  <c r="U25" i="36"/>
  <c r="Q25" i="36"/>
  <c r="Q29" i="36" s="1"/>
  <c r="I25" i="36"/>
  <c r="T25" i="36"/>
  <c r="R25" i="36"/>
  <c r="R28" i="36" s="1"/>
  <c r="J25" i="36"/>
  <c r="L25" i="36"/>
  <c r="L29" i="36" s="1"/>
  <c r="N25" i="36"/>
  <c r="O25" i="36"/>
  <c r="Z25" i="36"/>
  <c r="Y25" i="36"/>
  <c r="X25" i="36"/>
  <c r="W25" i="36"/>
  <c r="W28" i="36" s="1"/>
  <c r="V25" i="36"/>
  <c r="V29" i="36" s="1"/>
  <c r="P25" i="36"/>
  <c r="M25" i="36"/>
  <c r="M28" i="36" s="1"/>
  <c r="F25" i="36"/>
  <c r="G29" i="36" l="1"/>
  <c r="H28" i="36"/>
  <c r="E26" i="14"/>
  <c r="D26" i="14"/>
  <c r="D27" i="14" s="1"/>
  <c r="Y10" i="14"/>
  <c r="Y26" i="14" s="1"/>
  <c r="X10" i="14"/>
  <c r="W10" i="14"/>
  <c r="W26" i="14" s="1"/>
  <c r="V10" i="14"/>
  <c r="V26" i="14" s="1"/>
  <c r="U10" i="14"/>
  <c r="U26" i="14" s="1"/>
  <c r="T10" i="14"/>
  <c r="T26" i="14" s="1"/>
  <c r="S10" i="14"/>
  <c r="R10" i="14"/>
  <c r="R26" i="14" s="1"/>
  <c r="Q10" i="14"/>
  <c r="Q26" i="14" s="1"/>
  <c r="P10" i="14"/>
  <c r="P26" i="14" s="1"/>
  <c r="O10" i="14"/>
  <c r="O26" i="14" s="1"/>
  <c r="N10" i="14"/>
  <c r="M10" i="14"/>
  <c r="M26" i="14" s="1"/>
  <c r="L10" i="14"/>
  <c r="L26" i="14" s="1"/>
  <c r="K10" i="14"/>
  <c r="K26" i="14" s="1"/>
  <c r="J10" i="14"/>
  <c r="J26" i="14" s="1"/>
  <c r="I10" i="14"/>
  <c r="H10" i="14"/>
  <c r="H26" i="14" s="1"/>
  <c r="G10" i="14"/>
  <c r="G26" i="14" s="1"/>
  <c r="F10" i="14"/>
  <c r="F26" i="14" s="1"/>
  <c r="D28" i="14" l="1"/>
  <c r="D29" i="14" s="1"/>
</calcChain>
</file>

<file path=xl/sharedStrings.xml><?xml version="1.0" encoding="utf-8"?>
<sst xmlns="http://schemas.openxmlformats.org/spreadsheetml/2006/main" count="328" uniqueCount="163">
  <si>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</si>
  <si>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</si>
  <si>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</si>
  <si>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</si>
  <si>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</si>
  <si>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</si>
  <si>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</si>
  <si>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</si>
  <si>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</si>
  <si>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</si>
  <si>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15.</t>
  </si>
  <si>
    <t>16.</t>
  </si>
  <si>
    <t>17.</t>
  </si>
  <si>
    <t>20.</t>
  </si>
  <si>
    <t>12.</t>
  </si>
  <si>
    <t>é</t>
  </si>
  <si>
    <t>"</t>
  </si>
  <si>
    <t>24.</t>
  </si>
  <si>
    <t>5.</t>
  </si>
  <si>
    <t>14.</t>
  </si>
  <si>
    <t>Climate Changes and Environmental Health</t>
  </si>
  <si>
    <t>Environmental Colloids</t>
  </si>
  <si>
    <t>RKKKK1EBNF</t>
  </si>
  <si>
    <t xml:space="preserve"> </t>
  </si>
  <si>
    <t>13.</t>
  </si>
  <si>
    <t>19.</t>
  </si>
  <si>
    <t>21.</t>
  </si>
  <si>
    <t>22.</t>
  </si>
  <si>
    <t>23.</t>
  </si>
  <si>
    <t>25.</t>
  </si>
  <si>
    <t>26.</t>
  </si>
  <si>
    <t>L</t>
  </si>
  <si>
    <t>Cw</t>
  </si>
  <si>
    <t>Lw</t>
  </si>
  <si>
    <t>R</t>
  </si>
  <si>
    <t>Cr</t>
  </si>
  <si>
    <t>Semesters</t>
  </si>
  <si>
    <t>e</t>
  </si>
  <si>
    <t>tm</t>
  </si>
  <si>
    <t>Exam (e)</t>
  </si>
  <si>
    <t>Term mark (tm)</t>
  </si>
  <si>
    <t>Science basics (10-40 Cr)</t>
  </si>
  <si>
    <t>all:</t>
  </si>
  <si>
    <t>all of basics:</t>
  </si>
  <si>
    <t>weekly</t>
  </si>
  <si>
    <t>hours</t>
  </si>
  <si>
    <t>Credit</t>
  </si>
  <si>
    <t>Required prelineary knowledge</t>
  </si>
  <si>
    <t>Code</t>
  </si>
  <si>
    <t>Course leader</t>
  </si>
  <si>
    <t>Subjects</t>
  </si>
  <si>
    <t xml:space="preserve">Economic and human knowledge  (10-20 Cr)    </t>
  </si>
  <si>
    <t>Professional knowledge in environmental engineering (10-35 Cr)</t>
  </si>
  <si>
    <t>Applied mathematics</t>
  </si>
  <si>
    <t>Environmental chemistry</t>
  </si>
  <si>
    <t>Environmental microbiology</t>
  </si>
  <si>
    <t>Engineering ecology</t>
  </si>
  <si>
    <t>Environmental modelling</t>
  </si>
  <si>
    <t>Innovative environmental operations and technologies</t>
  </si>
  <si>
    <t>Green energy for residential and institutional use</t>
  </si>
  <si>
    <t>Remediation technologies</t>
  </si>
  <si>
    <t>Óbuda University</t>
  </si>
  <si>
    <t>Sándor Rejtő Faculty of Light Industry and Environmental Engineering</t>
  </si>
  <si>
    <t>MSc Sample curriculum</t>
  </si>
  <si>
    <t>Full time training</t>
  </si>
  <si>
    <t>Environmental Engineering programme</t>
  </si>
  <si>
    <t>Dean</t>
  </si>
  <si>
    <t>Environment, Health and Safety (EHS) specialisation</t>
  </si>
  <si>
    <t>Optional subjects</t>
  </si>
  <si>
    <t>Criteria requirement</t>
  </si>
  <si>
    <t>Compulsory subjects</t>
  </si>
  <si>
    <t>Environmental pollution and monitoring</t>
  </si>
  <si>
    <t>Ecotoxicology and environmental health</t>
  </si>
  <si>
    <t>Environmental engineering project work</t>
  </si>
  <si>
    <t>Thesis 1</t>
  </si>
  <si>
    <t>Thesis 2</t>
  </si>
  <si>
    <t>Physical education I.</t>
  </si>
  <si>
    <t>Physical education II.</t>
  </si>
  <si>
    <t>Optional subject 2</t>
  </si>
  <si>
    <t>Optional subject 1</t>
  </si>
  <si>
    <t>Professional internship</t>
  </si>
  <si>
    <t>Total weekly teaching hours</t>
  </si>
  <si>
    <t>Total experimental teaching hours</t>
  </si>
  <si>
    <t>Ratio of experimental teaching hours (%) (balanced 40-60%)</t>
  </si>
  <si>
    <t>Basic + spec.</t>
  </si>
  <si>
    <t>Optional subjects (6 Cr)</t>
  </si>
  <si>
    <t>Environmental Engineering specialisation - compulsory and optional subjects (50-60 Cr including thesis)</t>
  </si>
  <si>
    <t>Systems Applications and Products in Data Processing (SAP)</t>
  </si>
  <si>
    <t>Geoinformatic modelling</t>
  </si>
  <si>
    <t>Radioactive waste management, radiation protection</t>
  </si>
  <si>
    <t>Dynamic cost analysis</t>
  </si>
  <si>
    <t>Integrated management systems</t>
  </si>
  <si>
    <t>Sustainability Challenges - Systems Thinking</t>
  </si>
  <si>
    <t>Biotechnology</t>
  </si>
  <si>
    <t>Air pollution control issues of nuisance environmental odours</t>
  </si>
  <si>
    <t>The dean decides on the start of the courses in a given semester based on the number of students and the teaching load.</t>
  </si>
  <si>
    <t>Subjects of the final exam:</t>
  </si>
  <si>
    <t>Ecotoxicology and environmental health 5 Cr</t>
  </si>
  <si>
    <t>Occupational and environmental risk measurement and analysis 6 Cr</t>
  </si>
  <si>
    <t>Environment and occupational safety 4 Cr</t>
  </si>
  <si>
    <t>Total:</t>
  </si>
  <si>
    <t>4 weeks</t>
  </si>
  <si>
    <t>Occupational and environmental risk assasment and analysis</t>
  </si>
  <si>
    <t xml:space="preserve">    Weekly teaching hours (Lecture (L), Classroom work (Cw), Laboratory work (Lw), Requirements (R; e-exam, tm-term mark, s-signature, a3:assessment3:failed, accepted, excellent), Credits (Cr)</t>
  </si>
  <si>
    <t>Head of Profession: Rita Kendrovics Bodáné Ph.D.</t>
  </si>
  <si>
    <t>a3</t>
  </si>
  <si>
    <t>Assessment3 (a3)</t>
  </si>
  <si>
    <t>Csaba Ágoston Ph.D.</t>
  </si>
  <si>
    <t>Lóránt Szabó Ph.D.</t>
  </si>
  <si>
    <t>Rita Kendrovics Bodáné Ph.D.</t>
  </si>
  <si>
    <t xml:space="preserve">Ágnes Bálint Mészárosné Ph.D. </t>
  </si>
  <si>
    <t>Hosam Bayoumi Hamuda Ph.D.</t>
  </si>
  <si>
    <t>Áron Takács Ph.D.</t>
  </si>
  <si>
    <t>Prof. Marianna Halász Ph.D.</t>
  </si>
  <si>
    <t>Tibor Gregász Ph.D.</t>
  </si>
  <si>
    <t>Krisztina Demény Ph.D.</t>
  </si>
  <si>
    <t>Prof. Zoltán Juvancz Ph.D.</t>
  </si>
  <si>
    <t>László Koltai Habil Ph.D.</t>
  </si>
  <si>
    <t>Experimental hours:</t>
  </si>
  <si>
    <t>Total hours:</t>
  </si>
  <si>
    <t>Environment and safety</t>
  </si>
  <si>
    <t>Head of Profession: Hosam Bayoumi Hamuda Ph.D.</t>
  </si>
  <si>
    <r>
      <t>RKXMAT</t>
    </r>
    <r>
      <rPr>
        <sz val="11"/>
        <color rgb="FFFF0000"/>
        <rFont val="Arial CE"/>
        <charset val="238"/>
      </rPr>
      <t>E</t>
    </r>
    <r>
      <rPr>
        <sz val="11"/>
        <rFont val="Arial CE"/>
        <charset val="238"/>
      </rPr>
      <t>MNF</t>
    </r>
  </si>
  <si>
    <t>RKXKOKEMNF</t>
  </si>
  <si>
    <t>RKXMF1EMNF</t>
  </si>
  <si>
    <t>RKXKBIEMNF</t>
  </si>
  <si>
    <t>RKXMOKEMNF</t>
  </si>
  <si>
    <t>RKXKGMEMNF</t>
  </si>
  <si>
    <t>RTXKI1EMNF</t>
  </si>
  <si>
    <t>RKXDK1EMNF</t>
  </si>
  <si>
    <t>RKXMKKEMNF</t>
  </si>
  <si>
    <t>RKXKMOEMNF</t>
  </si>
  <si>
    <t>RKXIKTEMNF</t>
  </si>
  <si>
    <t>RKXZE1EMNF</t>
  </si>
  <si>
    <t>RKXKT1EMNF</t>
  </si>
  <si>
    <t>RKWKMBEMNF</t>
  </si>
  <si>
    <t>RKWKSMEMNF</t>
  </si>
  <si>
    <t>RKWOKEEMNF</t>
  </si>
  <si>
    <t>RKWKMTEMNF</t>
  </si>
  <si>
    <t>RKPKBPEMNF</t>
  </si>
  <si>
    <t>RKVRHKEMNF</t>
  </si>
  <si>
    <t>RKVTEIEMNF</t>
  </si>
  <si>
    <t>RKVDK1EMNF</t>
  </si>
  <si>
    <t>RMVII1EBNF</t>
  </si>
  <si>
    <t>RMVVI1EBNF</t>
  </si>
  <si>
    <t>RKKCC1EBNF</t>
  </si>
  <si>
    <t>RKVFEKEMNF</t>
  </si>
  <si>
    <t>RKVBI1EBNF</t>
  </si>
  <si>
    <t>RKVSZLEBNF</t>
  </si>
  <si>
    <t>RKDKBSEMNF</t>
  </si>
  <si>
    <t>RKDKBSFMNF</t>
  </si>
  <si>
    <t xml:space="preserve">  Valid from 01.09.2024.</t>
  </si>
  <si>
    <t>Certification in OH&amp;S and in Environmental management systems (blended)</t>
  </si>
  <si>
    <t>Engineering physics (blended)</t>
  </si>
  <si>
    <t>Remediation technologies 5 Cr</t>
  </si>
  <si>
    <r>
      <t xml:space="preserve">        </t>
    </r>
    <r>
      <rPr>
        <b/>
        <sz val="5"/>
        <rFont val="Arial CE"/>
        <charset val="238"/>
      </rPr>
      <t xml:space="preserve"> </t>
    </r>
    <r>
      <rPr>
        <b/>
        <sz val="14"/>
        <rFont val="Arial CE"/>
        <charset val="238"/>
      </rPr>
      <t>Approved by the council of RKK: 16.05.2024.</t>
    </r>
  </si>
  <si>
    <t xml:space="preserve">  Decision number: RKK-KT-CIII/214/2024</t>
  </si>
  <si>
    <t>Circular economy management (blended)</t>
  </si>
  <si>
    <t>Research and innovation (blended)</t>
  </si>
  <si>
    <t>Corporate communication (blended)</t>
  </si>
  <si>
    <t>Valid from 01.09.2024.</t>
  </si>
  <si>
    <t>Approved by the council of RKK: 16.05.2024.</t>
  </si>
  <si>
    <t>Decision number: RKK-KT-CIII/214/2024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</si>
</sst>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1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12"/>
      <name val="Wingdings 3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rgb="FFFF0000"/>
      <name val="Arial CE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Arial CE"/>
      <charset val="238"/>
    </font>
    <font>
      <b/>
      <sz val="11"/>
      <name val="Arial CE"/>
      <charset val="238"/>
    </font>
    <font>
      <b/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b/>
      <sz val="8"/>
      <color theme="1"/>
      <name val="Arial CE"/>
      <charset val="238"/>
    </font>
    <font>
      <sz val="12"/>
      <color theme="1"/>
      <name val="Arial CE"/>
      <family val="2"/>
      <charset val="238"/>
    </font>
    <font>
      <sz val="11"/>
      <name val="Arial"/>
      <family val="2"/>
    </font>
    <font>
      <sz val="11"/>
      <color rgb="FF000000"/>
      <name val="Arial"/>
      <family val="2"/>
    </font>
    <font>
      <sz val="8"/>
      <name val="Arial CE"/>
      <charset val="238"/>
    </font>
    <font>
      <i/>
      <sz val="14"/>
      <name val="Arial CE"/>
      <charset val="238"/>
    </font>
    <font>
      <b/>
      <sz val="5"/>
      <name val="Arial CE"/>
      <charset val="238"/>
    </font>
    <font>
      <sz val="9"/>
      <color theme="1"/>
      <name val="Arial CE"/>
      <family val="2"/>
      <charset val="238"/>
    </font>
    <font>
      <sz val="11"/>
      <color rgb="FFFF000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1" fillId="17" borderId="7" applyNumberFormat="0" applyFon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9" fillId="4" borderId="0" applyNumberFormat="0" applyBorder="0" applyAlignment="0" applyProtection="0"/>
    <xf numFmtId="0" fontId="30" fillId="22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3" borderId="0" applyNumberFormat="0" applyBorder="0" applyAlignment="0" applyProtection="0"/>
    <xf numFmtId="0" fontId="34" fillId="23" borderId="0" applyNumberFormat="0" applyBorder="0" applyAlignment="0" applyProtection="0"/>
    <xf numFmtId="0" fontId="35" fillId="22" borderId="1" applyNumberFormat="0" applyAlignment="0" applyProtection="0"/>
    <xf numFmtId="0" fontId="38" fillId="0" borderId="0"/>
  </cellStyleXfs>
  <cellXfs count="56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24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5" fillId="25" borderId="0" xfId="0" applyFont="1" applyFill="1" applyAlignment="1">
      <alignment vertical="center"/>
    </xf>
    <xf numFmtId="0" fontId="5" fillId="26" borderId="0" xfId="0" applyFont="1" applyFill="1" applyAlignment="1">
      <alignment vertical="center"/>
    </xf>
    <xf numFmtId="0" fontId="5" fillId="27" borderId="0" xfId="0" applyFont="1" applyFill="1" applyAlignment="1">
      <alignment vertical="center"/>
    </xf>
    <xf numFmtId="0" fontId="2" fillId="26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18" xfId="42" applyFont="1" applyBorder="1"/>
    <xf numFmtId="0" fontId="7" fillId="0" borderId="17" xfId="42" applyFont="1" applyBorder="1" applyAlignment="1">
      <alignment horizontal="center" vertical="center"/>
    </xf>
    <xf numFmtId="0" fontId="7" fillId="0" borderId="18" xfId="42" applyFont="1" applyBorder="1" applyAlignment="1">
      <alignment horizontal="center" vertical="center"/>
    </xf>
    <xf numFmtId="0" fontId="7" fillId="0" borderId="19" xfId="42" applyFont="1" applyBorder="1" applyAlignment="1">
      <alignment horizontal="center" vertical="center"/>
    </xf>
    <xf numFmtId="0" fontId="13" fillId="0" borderId="19" xfId="42" applyFont="1" applyBorder="1" applyAlignment="1">
      <alignment horizontal="center" vertical="center"/>
    </xf>
    <xf numFmtId="0" fontId="5" fillId="0" borderId="17" xfId="42" applyFont="1" applyBorder="1" applyAlignment="1">
      <alignment horizontal="center" vertical="center"/>
    </xf>
    <xf numFmtId="0" fontId="5" fillId="0" borderId="0" xfId="42" applyFont="1" applyAlignment="1">
      <alignment vertical="center"/>
    </xf>
    <xf numFmtId="0" fontId="39" fillId="0" borderId="0" xfId="0" applyFont="1"/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42" applyFont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/>
    </xf>
    <xf numFmtId="1" fontId="9" fillId="27" borderId="18" xfId="0" applyNumberFormat="1" applyFont="1" applyFill="1" applyBorder="1" applyAlignment="1">
      <alignment horizontal="center" vertical="center"/>
    </xf>
    <xf numFmtId="0" fontId="5" fillId="24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27" borderId="18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center" vertical="center"/>
    </xf>
    <xf numFmtId="0" fontId="2" fillId="27" borderId="0" xfId="0" applyFont="1" applyFill="1" applyAlignment="1">
      <alignment vertical="center"/>
    </xf>
    <xf numFmtId="0" fontId="6" fillId="27" borderId="24" xfId="0" applyFont="1" applyFill="1" applyBorder="1" applyAlignment="1">
      <alignment horizontal="center" vertical="center"/>
    </xf>
    <xf numFmtId="0" fontId="14" fillId="27" borderId="25" xfId="0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10" fillId="24" borderId="5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9" fillId="0" borderId="60" xfId="0" applyNumberFormat="1" applyFont="1" applyBorder="1" applyAlignment="1">
      <alignment horizontal="center" vertical="center"/>
    </xf>
    <xf numFmtId="1" fontId="9" fillId="0" borderId="63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left" vertical="center"/>
      <protection locked="0"/>
    </xf>
    <xf numFmtId="1" fontId="9" fillId="0" borderId="43" xfId="0" applyNumberFormat="1" applyFon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9" fillId="0" borderId="42" xfId="0" applyNumberFormat="1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vertical="center"/>
    </xf>
    <xf numFmtId="0" fontId="8" fillId="0" borderId="31" xfId="0" applyFont="1" applyBorder="1" applyAlignment="1">
      <alignment horizontal="left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49" fontId="5" fillId="27" borderId="43" xfId="0" applyNumberFormat="1" applyFont="1" applyFill="1" applyBorder="1" applyAlignment="1">
      <alignment horizontal="left" vertical="center"/>
    </xf>
    <xf numFmtId="0" fontId="5" fillId="27" borderId="43" xfId="0" applyFont="1" applyFill="1" applyBorder="1" applyAlignment="1">
      <alignment horizontal="center" vertical="center"/>
    </xf>
    <xf numFmtId="0" fontId="8" fillId="27" borderId="43" xfId="0" applyFont="1" applyFill="1" applyBorder="1" applyAlignment="1">
      <alignment horizontal="left" vertical="center"/>
    </xf>
    <xf numFmtId="0" fontId="9" fillId="27" borderId="43" xfId="0" applyFont="1" applyFill="1" applyBorder="1" applyAlignment="1">
      <alignment horizontal="center" vertical="center"/>
    </xf>
    <xf numFmtId="49" fontId="5" fillId="27" borderId="31" xfId="0" applyNumberFormat="1" applyFont="1" applyFill="1" applyBorder="1" applyAlignment="1">
      <alignment horizontal="left" vertical="center"/>
    </xf>
    <xf numFmtId="0" fontId="5" fillId="27" borderId="31" xfId="0" applyFont="1" applyFill="1" applyBorder="1" applyAlignment="1">
      <alignment horizontal="center" vertical="center"/>
    </xf>
    <xf numFmtId="0" fontId="5" fillId="24" borderId="55" xfId="0" applyFont="1" applyFill="1" applyBorder="1" applyAlignment="1">
      <alignment horizontal="center" vertical="center"/>
    </xf>
    <xf numFmtId="0" fontId="2" fillId="28" borderId="55" xfId="0" applyFont="1" applyFill="1" applyBorder="1" applyAlignment="1">
      <alignment vertical="center"/>
    </xf>
    <xf numFmtId="0" fontId="2" fillId="28" borderId="58" xfId="0" applyFont="1" applyFill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left" vertical="center"/>
    </xf>
    <xf numFmtId="0" fontId="5" fillId="0" borderId="6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5" fillId="24" borderId="57" xfId="0" applyFont="1" applyFill="1" applyBorder="1" applyAlignment="1">
      <alignment horizontal="center" vertical="center"/>
    </xf>
    <xf numFmtId="0" fontId="10" fillId="24" borderId="58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" fontId="9" fillId="28" borderId="55" xfId="0" applyNumberFormat="1" applyFont="1" applyFill="1" applyBorder="1" applyAlignment="1">
      <alignment horizontal="left" vertical="center"/>
    </xf>
    <xf numFmtId="0" fontId="8" fillId="28" borderId="55" xfId="0" applyFont="1" applyFill="1" applyBorder="1" applyAlignment="1" applyProtection="1">
      <alignment horizontal="left" vertical="center"/>
      <protection locked="0"/>
    </xf>
    <xf numFmtId="1" fontId="5" fillId="28" borderId="57" xfId="0" applyNumberFormat="1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1" fontId="9" fillId="27" borderId="43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9" fillId="28" borderId="59" xfId="0" applyFont="1" applyFill="1" applyBorder="1" applyAlignment="1">
      <alignment vertical="center"/>
    </xf>
    <xf numFmtId="1" fontId="16" fillId="28" borderId="54" xfId="0" applyNumberFormat="1" applyFont="1" applyFill="1" applyBorder="1" applyAlignment="1">
      <alignment horizontal="center" vertical="center"/>
    </xf>
    <xf numFmtId="1" fontId="16" fillId="28" borderId="55" xfId="0" applyNumberFormat="1" applyFont="1" applyFill="1" applyBorder="1" applyAlignment="1">
      <alignment horizontal="center" vertical="center"/>
    </xf>
    <xf numFmtId="0" fontId="17" fillId="28" borderId="53" xfId="0" applyFont="1" applyFill="1" applyBorder="1" applyAlignment="1">
      <alignment horizontal="center" vertical="center"/>
    </xf>
    <xf numFmtId="0" fontId="17" fillId="28" borderId="68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24" borderId="56" xfId="0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27" borderId="21" xfId="0" applyFont="1" applyFill="1" applyBorder="1" applyAlignment="1">
      <alignment horizontal="center" vertical="center"/>
    </xf>
    <xf numFmtId="0" fontId="10" fillId="27" borderId="60" xfId="0" applyFont="1" applyFill="1" applyBorder="1" applyAlignment="1">
      <alignment horizontal="center" vertical="center"/>
    </xf>
    <xf numFmtId="0" fontId="10" fillId="27" borderId="47" xfId="0" applyFont="1" applyFill="1" applyBorder="1" applyAlignment="1">
      <alignment horizontal="center" vertical="center"/>
    </xf>
    <xf numFmtId="0" fontId="5" fillId="24" borderId="54" xfId="0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7" borderId="20" xfId="0" applyFont="1" applyFill="1" applyBorder="1" applyAlignment="1">
      <alignment horizontal="center" vertical="center"/>
    </xf>
    <xf numFmtId="0" fontId="9" fillId="27" borderId="42" xfId="0" applyFont="1" applyFill="1" applyBorder="1" applyAlignment="1">
      <alignment horizontal="center" vertical="center"/>
    </xf>
    <xf numFmtId="0" fontId="5" fillId="27" borderId="63" xfId="0" applyFont="1" applyFill="1" applyBorder="1" applyAlignment="1">
      <alignment horizontal="center" vertical="center"/>
    </xf>
    <xf numFmtId="0" fontId="5" fillId="27" borderId="42" xfId="0" applyFont="1" applyFill="1" applyBorder="1" applyAlignment="1">
      <alignment horizontal="center" vertical="center"/>
    </xf>
    <xf numFmtId="1" fontId="5" fillId="28" borderId="54" xfId="0" applyNumberFormat="1" applyFont="1" applyFill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10" fillId="0" borderId="68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9" fillId="27" borderId="44" xfId="0" applyFont="1" applyFill="1" applyBorder="1" applyAlignment="1">
      <alignment horizontal="center" vertical="center"/>
    </xf>
    <xf numFmtId="0" fontId="11" fillId="27" borderId="49" xfId="0" applyFont="1" applyFill="1" applyBorder="1" applyAlignment="1">
      <alignment horizontal="center" vertical="center"/>
    </xf>
    <xf numFmtId="0" fontId="5" fillId="27" borderId="33" xfId="0" applyFont="1" applyFill="1" applyBorder="1" applyAlignment="1">
      <alignment horizontal="center" vertical="center"/>
    </xf>
    <xf numFmtId="0" fontId="10" fillId="27" borderId="34" xfId="0" applyFont="1" applyFill="1" applyBorder="1" applyAlignment="1">
      <alignment horizontal="center" vertical="center"/>
    </xf>
    <xf numFmtId="0" fontId="5" fillId="27" borderId="44" xfId="0" applyFont="1" applyFill="1" applyBorder="1" applyAlignment="1">
      <alignment horizontal="center" vertical="center"/>
    </xf>
    <xf numFmtId="0" fontId="10" fillId="27" borderId="49" xfId="0" applyFont="1" applyFill="1" applyBorder="1" applyAlignment="1">
      <alignment horizontal="center" vertical="center"/>
    </xf>
    <xf numFmtId="1" fontId="9" fillId="28" borderId="57" xfId="0" applyNumberFormat="1" applyFont="1" applyFill="1" applyBorder="1" applyAlignment="1">
      <alignment horizontal="left" vertical="center"/>
    </xf>
    <xf numFmtId="1" fontId="9" fillId="28" borderId="58" xfId="0" applyNumberFormat="1" applyFont="1" applyFill="1" applyBorder="1" applyAlignment="1">
      <alignment horizontal="left"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0" fontId="10" fillId="24" borderId="53" xfId="0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0" fillId="27" borderId="71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" fontId="5" fillId="28" borderId="53" xfId="0" applyNumberFormat="1" applyFont="1" applyFill="1" applyBorder="1" applyAlignment="1">
      <alignment horizontal="center" vertical="center"/>
    </xf>
    <xf numFmtId="1" fontId="9" fillId="0" borderId="7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24" borderId="59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5" fillId="27" borderId="64" xfId="0" applyFont="1" applyFill="1" applyBorder="1" applyAlignment="1">
      <alignment horizontal="center" vertical="center"/>
    </xf>
    <xf numFmtId="0" fontId="5" fillId="27" borderId="72" xfId="0" applyFont="1" applyFill="1" applyBorder="1" applyAlignment="1">
      <alignment horizontal="center" vertical="center"/>
    </xf>
    <xf numFmtId="1" fontId="5" fillId="28" borderId="59" xfId="0" applyNumberFormat="1" applyFont="1" applyFill="1" applyBorder="1" applyAlignment="1">
      <alignment horizontal="center" vertical="center"/>
    </xf>
    <xf numFmtId="1" fontId="9" fillId="0" borderId="64" xfId="0" applyNumberFormat="1" applyFont="1" applyBorder="1" applyAlignment="1">
      <alignment horizontal="center" vertical="center"/>
    </xf>
    <xf numFmtId="1" fontId="9" fillId="0" borderId="72" xfId="0" applyNumberFormat="1" applyFont="1" applyBorder="1" applyAlignment="1">
      <alignment horizontal="center" vertical="center"/>
    </xf>
    <xf numFmtId="49" fontId="43" fillId="27" borderId="62" xfId="0" applyNumberFormat="1" applyFont="1" applyFill="1" applyBorder="1" applyAlignment="1">
      <alignment horizontal="left" vertical="center"/>
    </xf>
    <xf numFmtId="0" fontId="43" fillId="27" borderId="40" xfId="0" applyFont="1" applyFill="1" applyBorder="1" applyAlignment="1">
      <alignment vertical="center" wrapText="1"/>
    </xf>
    <xf numFmtId="1" fontId="43" fillId="27" borderId="61" xfId="0" applyNumberFormat="1" applyFont="1" applyFill="1" applyBorder="1" applyAlignment="1">
      <alignment vertical="center"/>
    </xf>
    <xf numFmtId="0" fontId="43" fillId="27" borderId="40" xfId="0" applyFont="1" applyFill="1" applyBorder="1" applyAlignment="1">
      <alignment vertical="center"/>
    </xf>
    <xf numFmtId="1" fontId="43" fillId="27" borderId="73" xfId="0" applyNumberFormat="1" applyFont="1" applyFill="1" applyBorder="1" applyAlignment="1">
      <alignment horizontal="center" vertical="center"/>
    </xf>
    <xf numFmtId="1" fontId="43" fillId="27" borderId="62" xfId="0" applyNumberFormat="1" applyFont="1" applyFill="1" applyBorder="1" applyAlignment="1">
      <alignment horizontal="center" vertical="center"/>
    </xf>
    <xf numFmtId="1" fontId="44" fillId="27" borderId="40" xfId="0" applyNumberFormat="1" applyFont="1" applyFill="1" applyBorder="1" applyAlignment="1">
      <alignment horizontal="center" vertical="center"/>
    </xf>
    <xf numFmtId="1" fontId="43" fillId="27" borderId="62" xfId="0" applyNumberFormat="1" applyFont="1" applyFill="1" applyBorder="1" applyAlignment="1">
      <alignment vertical="center"/>
    </xf>
    <xf numFmtId="0" fontId="45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vertical="center"/>
    </xf>
    <xf numFmtId="49" fontId="43" fillId="27" borderId="18" xfId="0" applyNumberFormat="1" applyFont="1" applyFill="1" applyBorder="1" applyAlignment="1">
      <alignment horizontal="left" vertical="center"/>
    </xf>
    <xf numFmtId="0" fontId="43" fillId="27" borderId="19" xfId="0" applyFont="1" applyFill="1" applyBorder="1" applyAlignment="1">
      <alignment vertical="center" wrapText="1"/>
    </xf>
    <xf numFmtId="1" fontId="43" fillId="27" borderId="17" xfId="0" applyNumberFormat="1" applyFont="1" applyFill="1" applyBorder="1" applyAlignment="1">
      <alignment vertical="center"/>
    </xf>
    <xf numFmtId="0" fontId="43" fillId="27" borderId="19" xfId="0" applyFont="1" applyFill="1" applyBorder="1" applyAlignment="1">
      <alignment vertical="center"/>
    </xf>
    <xf numFmtId="1" fontId="43" fillId="27" borderId="20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horizontal="center" vertical="center"/>
    </xf>
    <xf numFmtId="1" fontId="43" fillId="27" borderId="18" xfId="0" applyNumberFormat="1" applyFont="1" applyFill="1" applyBorder="1" applyAlignment="1">
      <alignment horizontal="center" vertical="center"/>
    </xf>
    <xf numFmtId="1" fontId="44" fillId="27" borderId="19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vertical="center"/>
    </xf>
    <xf numFmtId="1" fontId="43" fillId="27" borderId="18" xfId="0" applyNumberFormat="1" applyFont="1" applyFill="1" applyBorder="1" applyAlignment="1">
      <alignment vertical="center"/>
    </xf>
    <xf numFmtId="1" fontId="44" fillId="27" borderId="19" xfId="0" applyNumberFormat="1" applyFont="1" applyFill="1" applyBorder="1" applyAlignment="1">
      <alignment horizontal="right" vertical="center"/>
    </xf>
    <xf numFmtId="1" fontId="45" fillId="27" borderId="0" xfId="0" applyNumberFormat="1" applyFont="1" applyFill="1" applyAlignment="1">
      <alignment horizontal="center" vertical="center"/>
    </xf>
    <xf numFmtId="0" fontId="43" fillId="27" borderId="44" xfId="0" applyFont="1" applyFill="1" applyBorder="1" applyAlignment="1">
      <alignment vertical="center"/>
    </xf>
    <xf numFmtId="0" fontId="47" fillId="27" borderId="20" xfId="0" applyFont="1" applyFill="1" applyBorder="1" applyAlignment="1">
      <alignment vertical="center"/>
    </xf>
    <xf numFmtId="0" fontId="47" fillId="27" borderId="18" xfId="0" applyFont="1" applyFill="1" applyBorder="1" applyAlignment="1">
      <alignment vertical="center"/>
    </xf>
    <xf numFmtId="1" fontId="47" fillId="27" borderId="21" xfId="0" applyNumberFormat="1" applyFont="1" applyFill="1" applyBorder="1" applyAlignment="1">
      <alignment horizontal="center" vertical="center"/>
    </xf>
    <xf numFmtId="1" fontId="47" fillId="27" borderId="17" xfId="0" applyNumberFormat="1" applyFont="1" applyFill="1" applyBorder="1" applyAlignment="1">
      <alignment horizontal="center" vertical="center"/>
    </xf>
    <xf numFmtId="1" fontId="47" fillId="27" borderId="19" xfId="0" applyNumberFormat="1" applyFont="1" applyFill="1" applyBorder="1" applyAlignment="1">
      <alignment horizontal="center" vertical="center"/>
    </xf>
    <xf numFmtId="1" fontId="47" fillId="27" borderId="20" xfId="0" applyNumberFormat="1" applyFont="1" applyFill="1" applyBorder="1" applyAlignment="1">
      <alignment horizontal="center" vertical="center"/>
    </xf>
    <xf numFmtId="49" fontId="43" fillId="27" borderId="66" xfId="0" applyNumberFormat="1" applyFont="1" applyFill="1" applyBorder="1" applyAlignment="1">
      <alignment horizontal="left" vertical="center"/>
    </xf>
    <xf numFmtId="0" fontId="43" fillId="27" borderId="41" xfId="0" applyFont="1" applyFill="1" applyBorder="1" applyAlignment="1">
      <alignment vertical="center" wrapText="1"/>
    </xf>
    <xf numFmtId="0" fontId="46" fillId="27" borderId="65" xfId="0" applyFont="1" applyFill="1" applyBorder="1" applyAlignment="1">
      <alignment vertical="center"/>
    </xf>
    <xf numFmtId="0" fontId="43" fillId="27" borderId="41" xfId="0" applyFont="1" applyFill="1" applyBorder="1" applyAlignment="1">
      <alignment vertical="center"/>
    </xf>
    <xf numFmtId="0" fontId="47" fillId="27" borderId="74" xfId="0" applyFont="1" applyFill="1" applyBorder="1" applyAlignment="1">
      <alignment vertical="center"/>
    </xf>
    <xf numFmtId="0" fontId="47" fillId="27" borderId="66" xfId="0" applyFont="1" applyFill="1" applyBorder="1" applyAlignment="1">
      <alignment vertical="center"/>
    </xf>
    <xf numFmtId="1" fontId="47" fillId="27" borderId="65" xfId="0" applyNumberFormat="1" applyFont="1" applyFill="1" applyBorder="1" applyAlignment="1">
      <alignment horizontal="center" vertical="center"/>
    </xf>
    <xf numFmtId="1" fontId="47" fillId="27" borderId="66" xfId="0" applyNumberFormat="1" applyFont="1" applyFill="1" applyBorder="1" applyAlignment="1">
      <alignment horizontal="center" vertical="center"/>
    </xf>
    <xf numFmtId="1" fontId="47" fillId="27" borderId="41" xfId="0" applyNumberFormat="1" applyFont="1" applyFill="1" applyBorder="1" applyAlignment="1">
      <alignment horizontal="center" vertical="center"/>
    </xf>
    <xf numFmtId="1" fontId="47" fillId="27" borderId="75" xfId="0" applyNumberFormat="1" applyFont="1" applyFill="1" applyBorder="1" applyAlignment="1">
      <alignment horizontal="center" vertical="center"/>
    </xf>
    <xf numFmtId="1" fontId="47" fillId="27" borderId="74" xfId="0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27" borderId="16" xfId="0" applyFont="1" applyFill="1" applyBorder="1" applyAlignment="1">
      <alignment horizontal="left" vertical="center"/>
    </xf>
    <xf numFmtId="0" fontId="8" fillId="27" borderId="23" xfId="0" applyFont="1" applyFill="1" applyBorder="1" applyAlignment="1">
      <alignment horizontal="center" vertical="center"/>
    </xf>
    <xf numFmtId="0" fontId="5" fillId="24" borderId="53" xfId="0" applyFont="1" applyFill="1" applyBorder="1" applyAlignment="1">
      <alignment horizontal="center" vertical="center"/>
    </xf>
    <xf numFmtId="0" fontId="5" fillId="27" borderId="71" xfId="0" applyFont="1" applyFill="1" applyBorder="1" applyAlignment="1">
      <alignment horizontal="center" vertical="center"/>
    </xf>
    <xf numFmtId="0" fontId="5" fillId="27" borderId="23" xfId="0" applyFont="1" applyFill="1" applyBorder="1" applyAlignment="1">
      <alignment horizontal="center" vertical="center"/>
    </xf>
    <xf numFmtId="0" fontId="2" fillId="28" borderId="53" xfId="0" applyFont="1" applyFill="1" applyBorder="1" applyAlignment="1">
      <alignment vertical="center"/>
    </xf>
    <xf numFmtId="1" fontId="43" fillId="27" borderId="15" xfId="0" applyNumberFormat="1" applyFont="1" applyFill="1" applyBorder="1" applyAlignment="1">
      <alignment horizontal="center" vertical="center"/>
    </xf>
    <xf numFmtId="1" fontId="43" fillId="27" borderId="16" xfId="0" applyNumberFormat="1" applyFont="1" applyFill="1" applyBorder="1" applyAlignment="1">
      <alignment horizontal="center" vertical="center"/>
    </xf>
    <xf numFmtId="1" fontId="47" fillId="27" borderId="16" xfId="0" applyNumberFormat="1" applyFont="1" applyFill="1" applyBorder="1" applyAlignment="1">
      <alignment horizontal="center" vertical="center"/>
    </xf>
    <xf numFmtId="1" fontId="47" fillId="27" borderId="13" xfId="0" applyNumberFormat="1" applyFont="1" applyFill="1" applyBorder="1" applyAlignment="1">
      <alignment horizontal="center" vertical="center"/>
    </xf>
    <xf numFmtId="0" fontId="2" fillId="0" borderId="72" xfId="0" applyFont="1" applyBorder="1" applyAlignment="1">
      <alignment vertical="center"/>
    </xf>
    <xf numFmtId="0" fontId="41" fillId="0" borderId="64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27" borderId="22" xfId="0" applyFont="1" applyFill="1" applyBorder="1" applyAlignment="1">
      <alignment vertical="center"/>
    </xf>
    <xf numFmtId="0" fontId="41" fillId="27" borderId="72" xfId="0" applyFont="1" applyFill="1" applyBorder="1" applyAlignment="1">
      <alignment vertical="center"/>
    </xf>
    <xf numFmtId="0" fontId="2" fillId="28" borderId="59" xfId="0" applyFont="1" applyFill="1" applyBorder="1" applyAlignment="1">
      <alignment vertical="center"/>
    </xf>
    <xf numFmtId="1" fontId="43" fillId="27" borderId="46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horizontal="center" vertical="center"/>
    </xf>
    <xf numFmtId="1" fontId="47" fillId="27" borderId="67" xfId="0" applyNumberFormat="1" applyFont="1" applyFill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1" fillId="27" borderId="21" xfId="0" applyNumberFormat="1" applyFont="1" applyFill="1" applyBorder="1" applyAlignment="1">
      <alignment horizontal="center" vertical="center"/>
    </xf>
    <xf numFmtId="1" fontId="11" fillId="27" borderId="47" xfId="0" applyNumberFormat="1" applyFont="1" applyFill="1" applyBorder="1" applyAlignment="1">
      <alignment horizontal="center" vertical="center"/>
    </xf>
    <xf numFmtId="1" fontId="16" fillId="28" borderId="56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9" fillId="27" borderId="17" xfId="0" applyNumberFormat="1" applyFont="1" applyFill="1" applyBorder="1" applyAlignment="1">
      <alignment horizontal="center" vertical="center"/>
    </xf>
    <xf numFmtId="1" fontId="11" fillId="27" borderId="19" xfId="0" applyNumberFormat="1" applyFont="1" applyFill="1" applyBorder="1" applyAlignment="1">
      <alignment horizontal="center" vertical="center"/>
    </xf>
    <xf numFmtId="1" fontId="9" fillId="27" borderId="44" xfId="0" applyNumberFormat="1" applyFont="1" applyFill="1" applyBorder="1" applyAlignment="1">
      <alignment horizontal="center" vertical="center"/>
    </xf>
    <xf numFmtId="1" fontId="11" fillId="27" borderId="49" xfId="0" applyNumberFormat="1" applyFont="1" applyFill="1" applyBorder="1" applyAlignment="1">
      <alignment horizontal="center" vertical="center"/>
    </xf>
    <xf numFmtId="1" fontId="16" fillId="28" borderId="57" xfId="0" applyNumberFormat="1" applyFont="1" applyFill="1" applyBorder="1" applyAlignment="1">
      <alignment horizontal="center" vertical="center"/>
    </xf>
    <xf numFmtId="1" fontId="16" fillId="28" borderId="58" xfId="0" applyNumberFormat="1" applyFont="1" applyFill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27" borderId="20" xfId="0" applyNumberFormat="1" applyFont="1" applyFill="1" applyBorder="1" applyAlignment="1">
      <alignment horizontal="center" vertical="center"/>
    </xf>
    <xf numFmtId="1" fontId="9" fillId="27" borderId="42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27" borderId="72" xfId="0" applyNumberFormat="1" applyFont="1" applyFill="1" applyBorder="1" applyAlignment="1">
      <alignment horizontal="center" vertical="center"/>
    </xf>
    <xf numFmtId="1" fontId="16" fillId="28" borderId="59" xfId="0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60" xfId="0" applyNumberFormat="1" applyFont="1" applyBorder="1" applyAlignment="1">
      <alignment horizontal="center" vertical="center"/>
    </xf>
    <xf numFmtId="49" fontId="5" fillId="24" borderId="53" xfId="0" applyNumberFormat="1" applyFont="1" applyFill="1" applyBorder="1" applyAlignment="1">
      <alignment horizontal="right" vertical="center"/>
    </xf>
    <xf numFmtId="1" fontId="10" fillId="24" borderId="59" xfId="0" applyNumberFormat="1" applyFont="1" applyFill="1" applyBorder="1" applyAlignment="1">
      <alignment horizontal="center" vertical="center"/>
    </xf>
    <xf numFmtId="1" fontId="10" fillId="24" borderId="68" xfId="0" applyNumberFormat="1" applyFont="1" applyFill="1" applyBorder="1" applyAlignment="1">
      <alignment horizontal="center" vertical="center"/>
    </xf>
    <xf numFmtId="1" fontId="10" fillId="24" borderId="58" xfId="0" applyNumberFormat="1" applyFont="1" applyFill="1" applyBorder="1" applyAlignment="1">
      <alignment horizontal="center" vertical="center"/>
    </xf>
    <xf numFmtId="1" fontId="10" fillId="24" borderId="56" xfId="0" applyNumberFormat="1" applyFont="1" applyFill="1" applyBorder="1" applyAlignment="1">
      <alignment horizontal="center" vertical="center"/>
    </xf>
    <xf numFmtId="0" fontId="10" fillId="24" borderId="59" xfId="0" applyFont="1" applyFill="1" applyBorder="1" applyAlignment="1">
      <alignment horizontal="right" vertical="center"/>
    </xf>
    <xf numFmtId="1" fontId="11" fillId="0" borderId="47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 vertical="center"/>
    </xf>
    <xf numFmtId="1" fontId="11" fillId="0" borderId="64" xfId="0" applyNumberFormat="1" applyFont="1" applyBorder="1" applyAlignment="1">
      <alignment horizontal="center" vertical="center"/>
    </xf>
    <xf numFmtId="49" fontId="5" fillId="28" borderId="53" xfId="0" applyNumberFormat="1" applyFont="1" applyFill="1" applyBorder="1" applyAlignment="1">
      <alignment horizontal="right" vertical="center"/>
    </xf>
    <xf numFmtId="1" fontId="10" fillId="28" borderId="59" xfId="0" applyNumberFormat="1" applyFont="1" applyFill="1" applyBorder="1" applyAlignment="1">
      <alignment horizontal="center" vertical="center"/>
    </xf>
    <xf numFmtId="1" fontId="10" fillId="28" borderId="68" xfId="0" applyNumberFormat="1" applyFont="1" applyFill="1" applyBorder="1" applyAlignment="1">
      <alignment horizontal="center" vertical="center"/>
    </xf>
    <xf numFmtId="1" fontId="10" fillId="28" borderId="58" xfId="0" applyNumberFormat="1" applyFont="1" applyFill="1" applyBorder="1" applyAlignment="1">
      <alignment horizontal="center" vertical="center"/>
    </xf>
    <xf numFmtId="1" fontId="10" fillId="28" borderId="56" xfId="0" applyNumberFormat="1" applyFont="1" applyFill="1" applyBorder="1" applyAlignment="1">
      <alignment horizontal="center" vertical="center"/>
    </xf>
    <xf numFmtId="1" fontId="5" fillId="28" borderId="52" xfId="0" applyNumberFormat="1" applyFont="1" applyFill="1" applyBorder="1" applyAlignment="1">
      <alignment horizontal="center" vertical="center"/>
    </xf>
    <xf numFmtId="0" fontId="10" fillId="28" borderId="59" xfId="0" applyFont="1" applyFill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8" fillId="0" borderId="6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27" borderId="67" xfId="0" applyFont="1" applyFill="1" applyBorder="1" applyAlignment="1">
      <alignment horizontal="left" vertical="center"/>
    </xf>
    <xf numFmtId="0" fontId="5" fillId="24" borderId="68" xfId="0" applyFont="1" applyFill="1" applyBorder="1" applyAlignment="1">
      <alignment horizontal="center" vertical="center"/>
    </xf>
    <xf numFmtId="0" fontId="7" fillId="0" borderId="44" xfId="42" applyFont="1" applyBorder="1" applyAlignment="1">
      <alignment horizontal="center" vertical="center"/>
    </xf>
    <xf numFmtId="0" fontId="7" fillId="0" borderId="43" xfId="42" applyFont="1" applyBorder="1" applyAlignment="1">
      <alignment horizontal="center" vertical="center"/>
    </xf>
    <xf numFmtId="0" fontId="13" fillId="0" borderId="49" xfId="42" applyFont="1" applyBorder="1" applyAlignment="1">
      <alignment horizontal="center" vertical="center"/>
    </xf>
    <xf numFmtId="0" fontId="7" fillId="0" borderId="31" xfId="42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5" fillId="0" borderId="18" xfId="42" applyFont="1" applyBorder="1" applyAlignment="1">
      <alignment horizontal="center" vertical="center"/>
    </xf>
    <xf numFmtId="0" fontId="5" fillId="0" borderId="18" xfId="42" applyFont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9" fillId="27" borderId="67" xfId="42" applyFont="1" applyFill="1" applyBorder="1" applyAlignment="1">
      <alignment horizontal="center" vertical="center" wrapText="1"/>
    </xf>
    <xf numFmtId="0" fontId="11" fillId="0" borderId="67" xfId="42" applyFont="1" applyBorder="1" applyAlignment="1">
      <alignment horizontal="center" vertical="center" wrapText="1"/>
    </xf>
    <xf numFmtId="0" fontId="10" fillId="0" borderId="19" xfId="42" applyFont="1" applyBorder="1" applyAlignment="1">
      <alignment horizontal="right" vertical="center"/>
    </xf>
    <xf numFmtId="0" fontId="9" fillId="0" borderId="35" xfId="42" applyFont="1" applyBorder="1" applyAlignment="1">
      <alignment horizontal="center" vertical="center"/>
    </xf>
    <xf numFmtId="0" fontId="9" fillId="0" borderId="30" xfId="42" applyFont="1" applyBorder="1" applyAlignment="1">
      <alignment horizontal="center" vertical="center"/>
    </xf>
    <xf numFmtId="0" fontId="9" fillId="0" borderId="30" xfId="42" applyFont="1" applyBorder="1" applyAlignment="1">
      <alignment vertical="center"/>
    </xf>
    <xf numFmtId="0" fontId="9" fillId="0" borderId="66" xfId="42" applyFont="1" applyBorder="1" applyAlignment="1">
      <alignment vertical="center"/>
    </xf>
    <xf numFmtId="0" fontId="9" fillId="0" borderId="41" xfId="42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65" xfId="0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66" xfId="42" applyFont="1" applyBorder="1" applyAlignment="1">
      <alignment horizontal="center" vertical="center"/>
    </xf>
    <xf numFmtId="0" fontId="9" fillId="0" borderId="66" xfId="42" applyFont="1" applyBorder="1"/>
    <xf numFmtId="0" fontId="5" fillId="0" borderId="38" xfId="0" applyFont="1" applyBorder="1" applyAlignment="1">
      <alignment vertical="center" wrapText="1"/>
    </xf>
    <xf numFmtId="0" fontId="5" fillId="0" borderId="33" xfId="42" applyFont="1" applyBorder="1" applyAlignment="1">
      <alignment horizontal="center" vertical="center"/>
    </xf>
    <xf numFmtId="0" fontId="9" fillId="0" borderId="31" xfId="42" applyFont="1" applyBorder="1"/>
    <xf numFmtId="0" fontId="9" fillId="27" borderId="64" xfId="42" applyFont="1" applyFill="1" applyBorder="1" applyAlignment="1">
      <alignment horizontal="center" vertical="center" wrapText="1"/>
    </xf>
    <xf numFmtId="0" fontId="11" fillId="0" borderId="64" xfId="42" applyFont="1" applyBorder="1" applyAlignment="1">
      <alignment horizontal="center" vertical="center" wrapText="1"/>
    </xf>
    <xf numFmtId="0" fontId="7" fillId="0" borderId="33" xfId="42" applyFont="1" applyBorder="1" applyAlignment="1">
      <alignment horizontal="center" vertical="center"/>
    </xf>
    <xf numFmtId="0" fontId="7" fillId="0" borderId="34" xfId="42" applyFont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5" fillId="24" borderId="59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0" fontId="5" fillId="24" borderId="57" xfId="0" applyFont="1" applyFill="1" applyBorder="1" applyAlignment="1" applyProtection="1">
      <alignment horizontal="center" vertical="center"/>
      <protection locked="0"/>
    </xf>
    <xf numFmtId="0" fontId="3" fillId="24" borderId="59" xfId="0" applyFont="1" applyFill="1" applyBorder="1" applyAlignment="1">
      <alignment horizontal="center" vertical="center"/>
    </xf>
    <xf numFmtId="0" fontId="9" fillId="27" borderId="47" xfId="0" applyFont="1" applyFill="1" applyBorder="1" applyAlignment="1">
      <alignment vertical="center" wrapText="1"/>
    </xf>
    <xf numFmtId="1" fontId="9" fillId="27" borderId="47" xfId="0" applyNumberFormat="1" applyFont="1" applyFill="1" applyBorder="1" applyAlignment="1">
      <alignment horizontal="center" vertical="center"/>
    </xf>
    <xf numFmtId="0" fontId="9" fillId="27" borderId="64" xfId="0" applyFont="1" applyFill="1" applyBorder="1" applyAlignment="1">
      <alignment horizontal="center" vertical="center"/>
    </xf>
    <xf numFmtId="0" fontId="11" fillId="27" borderId="71" xfId="0" applyFont="1" applyFill="1" applyBorder="1" applyAlignment="1">
      <alignment horizontal="center" vertical="center"/>
    </xf>
    <xf numFmtId="0" fontId="9" fillId="27" borderId="21" xfId="0" applyFont="1" applyFill="1" applyBorder="1" applyAlignment="1" applyProtection="1">
      <alignment vertical="center" wrapText="1"/>
      <protection locked="0"/>
    </xf>
    <xf numFmtId="0" fontId="9" fillId="0" borderId="43" xfId="42" applyFont="1" applyBorder="1"/>
    <xf numFmtId="0" fontId="9" fillId="27" borderId="29" xfId="42" applyFont="1" applyFill="1" applyBorder="1" applyAlignment="1">
      <alignment horizontal="center" vertical="center" wrapText="1"/>
    </xf>
    <xf numFmtId="0" fontId="11" fillId="0" borderId="29" xfId="42" applyFont="1" applyBorder="1" applyAlignment="1">
      <alignment horizontal="center" vertical="center" wrapText="1"/>
    </xf>
    <xf numFmtId="0" fontId="5" fillId="0" borderId="43" xfId="42" applyFont="1" applyBorder="1" applyAlignment="1">
      <alignment vertical="center"/>
    </xf>
    <xf numFmtId="0" fontId="10" fillId="0" borderId="49" xfId="42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8" fillId="27" borderId="34" xfId="42" applyFont="1" applyFill="1" applyBorder="1" applyAlignment="1">
      <alignment wrapText="1"/>
    </xf>
    <xf numFmtId="0" fontId="48" fillId="27" borderId="19" xfId="42" applyFont="1" applyFill="1" applyBorder="1" applyAlignment="1">
      <alignment wrapText="1"/>
    </xf>
    <xf numFmtId="49" fontId="5" fillId="29" borderId="31" xfId="0" applyNumberFormat="1" applyFont="1" applyFill="1" applyBorder="1" applyAlignment="1">
      <alignment horizontal="left" vertical="center"/>
    </xf>
    <xf numFmtId="49" fontId="6" fillId="29" borderId="55" xfId="0" applyNumberFormat="1" applyFont="1" applyFill="1" applyBorder="1" applyAlignment="1">
      <alignment horizontal="left" vertical="center"/>
    </xf>
    <xf numFmtId="0" fontId="6" fillId="29" borderId="56" xfId="0" applyFont="1" applyFill="1" applyBorder="1" applyAlignment="1">
      <alignment vertical="center" wrapText="1"/>
    </xf>
    <xf numFmtId="0" fontId="7" fillId="29" borderId="59" xfId="0" applyFont="1" applyFill="1" applyBorder="1" applyAlignment="1">
      <alignment horizontal="center" vertical="center"/>
    </xf>
    <xf numFmtId="0" fontId="10" fillId="29" borderId="53" xfId="0" applyFont="1" applyFill="1" applyBorder="1" applyAlignment="1">
      <alignment horizontal="center" vertical="center"/>
    </xf>
    <xf numFmtId="0" fontId="6" fillId="29" borderId="57" xfId="0" applyFont="1" applyFill="1" applyBorder="1" applyAlignment="1">
      <alignment horizontal="center" vertical="center"/>
    </xf>
    <xf numFmtId="0" fontId="6" fillId="29" borderId="55" xfId="0" applyFont="1" applyFill="1" applyBorder="1" applyAlignment="1">
      <alignment horizontal="center" vertical="center"/>
    </xf>
    <xf numFmtId="0" fontId="14" fillId="29" borderId="58" xfId="0" applyFont="1" applyFill="1" applyBorder="1" applyAlignment="1">
      <alignment horizontal="center" vertical="center"/>
    </xf>
    <xf numFmtId="0" fontId="6" fillId="29" borderId="54" xfId="0" applyFont="1" applyFill="1" applyBorder="1" applyAlignment="1">
      <alignment horizontal="center" vertical="center"/>
    </xf>
    <xf numFmtId="0" fontId="6" fillId="29" borderId="53" xfId="0" applyFont="1" applyFill="1" applyBorder="1" applyAlignment="1">
      <alignment horizontal="center" vertical="center"/>
    </xf>
    <xf numFmtId="0" fontId="6" fillId="29" borderId="59" xfId="0" applyFont="1" applyFill="1" applyBorder="1" applyAlignment="1">
      <alignment horizontal="center" vertical="center"/>
    </xf>
    <xf numFmtId="1" fontId="9" fillId="0" borderId="77" xfId="0" applyNumberFormat="1" applyFont="1" applyBorder="1" applyAlignment="1">
      <alignment horizontal="center" vertical="center"/>
    </xf>
    <xf numFmtId="1" fontId="9" fillId="0" borderId="78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8" fillId="0" borderId="62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1" fontId="9" fillId="0" borderId="61" xfId="0" applyNumberFormat="1" applyFont="1" applyBorder="1" applyAlignment="1">
      <alignment horizontal="center" vertical="center"/>
    </xf>
    <xf numFmtId="1" fontId="9" fillId="0" borderId="62" xfId="0" applyNumberFormat="1" applyFont="1" applyBorder="1" applyAlignment="1">
      <alignment horizontal="center" vertical="center"/>
    </xf>
    <xf numFmtId="1" fontId="9" fillId="0" borderId="40" xfId="0" applyNumberFormat="1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vertical="center"/>
      <protection locked="0"/>
    </xf>
    <xf numFmtId="1" fontId="9" fillId="0" borderId="35" xfId="0" applyNumberFormat="1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0" borderId="79" xfId="0" applyNumberFormat="1" applyFont="1" applyBorder="1" applyAlignment="1">
      <alignment horizontal="center" vertical="center"/>
    </xf>
    <xf numFmtId="1" fontId="9" fillId="0" borderId="80" xfId="0" applyNumberFormat="1" applyFont="1" applyBorder="1" applyAlignment="1">
      <alignment horizontal="center" vertical="center"/>
    </xf>
    <xf numFmtId="0" fontId="8" fillId="0" borderId="79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" fontId="9" fillId="30" borderId="57" xfId="0" applyNumberFormat="1" applyFont="1" applyFill="1" applyBorder="1" applyAlignment="1">
      <alignment horizontal="center" vertical="center"/>
    </xf>
    <xf numFmtId="1" fontId="9" fillId="30" borderId="55" xfId="0" applyNumberFormat="1" applyFont="1" applyFill="1" applyBorder="1" applyAlignment="1">
      <alignment horizontal="center" vertical="center"/>
    </xf>
    <xf numFmtId="1" fontId="9" fillId="30" borderId="58" xfId="0" applyNumberFormat="1" applyFont="1" applyFill="1" applyBorder="1" applyAlignment="1">
      <alignment horizontal="center" vertical="center"/>
    </xf>
    <xf numFmtId="1" fontId="9" fillId="30" borderId="54" xfId="0" applyNumberFormat="1" applyFont="1" applyFill="1" applyBorder="1" applyAlignment="1">
      <alignment horizontal="center" vertical="center"/>
    </xf>
    <xf numFmtId="1" fontId="9" fillId="30" borderId="56" xfId="0" applyNumberFormat="1" applyFont="1" applyFill="1" applyBorder="1" applyAlignment="1">
      <alignment horizontal="center" vertical="center"/>
    </xf>
    <xf numFmtId="0" fontId="8" fillId="30" borderId="55" xfId="0" applyFont="1" applyFill="1" applyBorder="1" applyAlignment="1" applyProtection="1">
      <alignment horizontal="center" vertical="center"/>
      <protection locked="0"/>
    </xf>
    <xf numFmtId="0" fontId="2" fillId="30" borderId="55" xfId="0" applyFont="1" applyFill="1" applyBorder="1" applyAlignment="1">
      <alignment vertical="center"/>
    </xf>
    <xf numFmtId="0" fontId="2" fillId="30" borderId="56" xfId="0" applyFont="1" applyFill="1" applyBorder="1" applyAlignment="1">
      <alignment vertical="center"/>
    </xf>
    <xf numFmtId="0" fontId="2" fillId="30" borderId="59" xfId="0" applyFont="1" applyFill="1" applyBorder="1" applyAlignment="1">
      <alignment vertical="center"/>
    </xf>
    <xf numFmtId="0" fontId="9" fillId="0" borderId="49" xfId="0" applyFont="1" applyBorder="1" applyAlignment="1" applyProtection="1">
      <alignment vertical="center"/>
      <protection locked="0"/>
    </xf>
    <xf numFmtId="1" fontId="9" fillId="27" borderId="63" xfId="0" applyNumberFormat="1" applyFont="1" applyFill="1" applyBorder="1" applyAlignment="1">
      <alignment horizontal="center" vertical="center"/>
    </xf>
    <xf numFmtId="1" fontId="9" fillId="27" borderId="31" xfId="0" applyNumberFormat="1" applyFont="1" applyFill="1" applyBorder="1" applyAlignment="1">
      <alignment horizontal="center" vertical="center"/>
    </xf>
    <xf numFmtId="1" fontId="11" fillId="27" borderId="60" xfId="0" applyNumberFormat="1" applyFont="1" applyFill="1" applyBorder="1" applyAlignment="1">
      <alignment horizontal="center" vertical="center"/>
    </xf>
    <xf numFmtId="1" fontId="9" fillId="27" borderId="33" xfId="0" applyNumberFormat="1" applyFont="1" applyFill="1" applyBorder="1" applyAlignment="1">
      <alignment horizontal="center" vertical="center"/>
    </xf>
    <xf numFmtId="0" fontId="8" fillId="27" borderId="31" xfId="0" applyFont="1" applyFill="1" applyBorder="1" applyAlignment="1">
      <alignment horizontal="left" vertical="center"/>
    </xf>
    <xf numFmtId="0" fontId="11" fillId="0" borderId="49" xfId="0" applyFont="1" applyBorder="1" applyAlignment="1">
      <alignment horizontal="center" vertical="center"/>
    </xf>
    <xf numFmtId="0" fontId="9" fillId="27" borderId="22" xfId="42" applyFont="1" applyFill="1" applyBorder="1" applyAlignment="1">
      <alignment horizontal="center" vertical="center" wrapText="1"/>
    </xf>
    <xf numFmtId="0" fontId="11" fillId="0" borderId="22" xfId="42" applyFont="1" applyBorder="1" applyAlignment="1">
      <alignment horizontal="center" vertical="center" wrapText="1"/>
    </xf>
    <xf numFmtId="0" fontId="8" fillId="27" borderId="72" xfId="0" applyFont="1" applyFill="1" applyBorder="1" applyAlignment="1">
      <alignment horizontal="left" vertical="center"/>
    </xf>
    <xf numFmtId="0" fontId="11" fillId="27" borderId="47" xfId="0" applyFont="1" applyFill="1" applyBorder="1" applyAlignment="1">
      <alignment horizontal="center" vertical="center"/>
    </xf>
    <xf numFmtId="49" fontId="5" fillId="29" borderId="77" xfId="0" applyNumberFormat="1" applyFont="1" applyFill="1" applyBorder="1" applyAlignment="1">
      <alignment horizontal="left" vertical="center"/>
    </xf>
    <xf numFmtId="0" fontId="6" fillId="29" borderId="52" xfId="0" applyFont="1" applyFill="1" applyBorder="1" applyAlignment="1">
      <alignment horizontal="center" vertical="center"/>
    </xf>
    <xf numFmtId="0" fontId="6" fillId="29" borderId="30" xfId="0" applyFont="1" applyFill="1" applyBorder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0" fontId="9" fillId="27" borderId="0" xfId="0" applyFont="1" applyFill="1" applyAlignment="1">
      <alignment horizontal="center" vertical="center"/>
    </xf>
    <xf numFmtId="0" fontId="11" fillId="29" borderId="56" xfId="0" applyFont="1" applyFill="1" applyBorder="1" applyAlignment="1">
      <alignment horizontal="center" vertical="center"/>
    </xf>
    <xf numFmtId="0" fontId="9" fillId="29" borderId="57" xfId="0" applyFont="1" applyFill="1" applyBorder="1" applyAlignment="1">
      <alignment horizontal="center" vertical="center"/>
    </xf>
    <xf numFmtId="0" fontId="9" fillId="29" borderId="55" xfId="0" applyFont="1" applyFill="1" applyBorder="1" applyAlignment="1">
      <alignment horizontal="center" vertical="center"/>
    </xf>
    <xf numFmtId="0" fontId="11" fillId="29" borderId="58" xfId="0" applyFont="1" applyFill="1" applyBorder="1" applyAlignment="1">
      <alignment horizontal="center" vertical="center"/>
    </xf>
    <xf numFmtId="0" fontId="11" fillId="29" borderId="53" xfId="0" applyFont="1" applyFill="1" applyBorder="1" applyAlignment="1">
      <alignment horizontal="center" vertical="center"/>
    </xf>
    <xf numFmtId="1" fontId="9" fillId="28" borderId="52" xfId="0" applyNumberFormat="1" applyFont="1" applyFill="1" applyBorder="1" applyAlignment="1">
      <alignment horizontal="center" vertical="center"/>
    </xf>
    <xf numFmtId="1" fontId="9" fillId="28" borderId="30" xfId="0" applyNumberFormat="1" applyFont="1" applyFill="1" applyBorder="1" applyAlignment="1">
      <alignment horizontal="center" vertical="center"/>
    </xf>
    <xf numFmtId="1" fontId="9" fillId="28" borderId="54" xfId="0" applyNumberFormat="1" applyFont="1" applyFill="1" applyBorder="1" applyAlignment="1">
      <alignment horizontal="center" vertical="center"/>
    </xf>
    <xf numFmtId="1" fontId="9" fillId="28" borderId="58" xfId="0" applyNumberFormat="1" applyFont="1" applyFill="1" applyBorder="1" applyAlignment="1">
      <alignment horizontal="center" vertical="center"/>
    </xf>
    <xf numFmtId="0" fontId="7" fillId="0" borderId="49" xfId="42" applyFont="1" applyBorder="1" applyAlignment="1">
      <alignment horizontal="center" vertical="center"/>
    </xf>
    <xf numFmtId="0" fontId="9" fillId="27" borderId="60" xfId="0" applyFont="1" applyFill="1" applyBorder="1" applyAlignment="1" applyProtection="1">
      <alignment vertical="center"/>
      <protection locked="0"/>
    </xf>
    <xf numFmtId="0" fontId="49" fillId="27" borderId="0" xfId="0" applyFont="1" applyFill="1"/>
    <xf numFmtId="0" fontId="48" fillId="27" borderId="49" xfId="42" applyFont="1" applyFill="1" applyBorder="1" applyAlignment="1">
      <alignment wrapText="1"/>
    </xf>
    <xf numFmtId="0" fontId="48" fillId="27" borderId="41" xfId="42" applyFont="1" applyFill="1" applyBorder="1" applyAlignment="1">
      <alignment wrapText="1"/>
    </xf>
    <xf numFmtId="49" fontId="5" fillId="27" borderId="60" xfId="0" applyNumberFormat="1" applyFont="1" applyFill="1" applyBorder="1" applyAlignment="1">
      <alignment horizontal="left" vertical="center"/>
    </xf>
    <xf numFmtId="49" fontId="5" fillId="27" borderId="47" xfId="0" applyNumberFormat="1" applyFont="1" applyFill="1" applyBorder="1" applyAlignment="1">
      <alignment horizontal="left" vertical="center"/>
    </xf>
    <xf numFmtId="0" fontId="9" fillId="27" borderId="33" xfId="0" applyFont="1" applyFill="1" applyBorder="1" applyAlignment="1">
      <alignment horizontal="center" vertical="center"/>
    </xf>
    <xf numFmtId="0" fontId="9" fillId="27" borderId="31" xfId="0" applyFont="1" applyFill="1" applyBorder="1" applyAlignment="1">
      <alignment horizontal="center" vertical="center"/>
    </xf>
    <xf numFmtId="0" fontId="11" fillId="27" borderId="34" xfId="0" applyFont="1" applyFill="1" applyBorder="1" applyAlignment="1">
      <alignment horizontal="center" vertical="center"/>
    </xf>
    <xf numFmtId="1" fontId="4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36" fillId="27" borderId="0" xfId="0" applyFont="1" applyFill="1" applyAlignment="1">
      <alignment vertical="center"/>
    </xf>
    <xf numFmtId="1" fontId="11" fillId="27" borderId="34" xfId="0" applyNumberFormat="1" applyFont="1" applyFill="1" applyBorder="1" applyAlignment="1">
      <alignment horizontal="center" vertical="center"/>
    </xf>
    <xf numFmtId="0" fontId="6" fillId="28" borderId="53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" fillId="0" borderId="59" xfId="0" applyFont="1" applyBorder="1" applyAlignment="1">
      <alignment vertical="center"/>
    </xf>
    <xf numFmtId="49" fontId="43" fillId="27" borderId="43" xfId="0" applyNumberFormat="1" applyFont="1" applyFill="1" applyBorder="1" applyAlignment="1">
      <alignment horizontal="left" vertical="center"/>
    </xf>
    <xf numFmtId="0" fontId="43" fillId="27" borderId="49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3" xfId="0" applyFont="1" applyFill="1" applyBorder="1" applyAlignment="1">
      <alignment vertical="center"/>
    </xf>
    <xf numFmtId="1" fontId="47" fillId="27" borderId="43" xfId="0" applyNumberFormat="1" applyFont="1" applyFill="1" applyBorder="1" applyAlignment="1">
      <alignment horizontal="center" vertical="center"/>
    </xf>
    <xf numFmtId="1" fontId="47" fillId="27" borderId="47" xfId="0" applyNumberFormat="1" applyFont="1" applyFill="1" applyBorder="1" applyAlignment="1">
      <alignment horizontal="center" vertical="center"/>
    </xf>
    <xf numFmtId="1" fontId="47" fillId="27" borderId="44" xfId="0" applyNumberFormat="1" applyFont="1" applyFill="1" applyBorder="1" applyAlignment="1">
      <alignment horizontal="center" vertical="center"/>
    </xf>
    <xf numFmtId="1" fontId="47" fillId="27" borderId="49" xfId="0" applyNumberFormat="1" applyFont="1" applyFill="1" applyBorder="1" applyAlignment="1">
      <alignment horizontal="center" vertical="center"/>
    </xf>
    <xf numFmtId="1" fontId="47" fillId="27" borderId="42" xfId="0" applyNumberFormat="1" applyFont="1" applyFill="1" applyBorder="1" applyAlignment="1">
      <alignment horizontal="center" vertical="center"/>
    </xf>
    <xf numFmtId="1" fontId="47" fillId="27" borderId="23" xfId="0" applyNumberFormat="1" applyFont="1" applyFill="1" applyBorder="1" applyAlignment="1">
      <alignment horizontal="center" vertical="center"/>
    </xf>
    <xf numFmtId="1" fontId="47" fillId="27" borderId="72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7" fillId="0" borderId="50" xfId="0" applyFont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5" fillId="0" borderId="48" xfId="0" applyFont="1" applyBorder="1" applyAlignment="1">
      <alignment vertical="center"/>
    </xf>
    <xf numFmtId="0" fontId="5" fillId="28" borderId="52" xfId="0" applyFont="1" applyFill="1" applyBorder="1" applyAlignment="1">
      <alignment horizontal="center" vertical="center"/>
    </xf>
    <xf numFmtId="0" fontId="16" fillId="0" borderId="83" xfId="0" applyFont="1" applyBorder="1" applyAlignment="1">
      <alignment vertical="center"/>
    </xf>
    <xf numFmtId="0" fontId="16" fillId="0" borderId="51" xfId="0" applyFont="1" applyBorder="1" applyAlignment="1">
      <alignment horizontal="right" vertical="center"/>
    </xf>
    <xf numFmtId="0" fontId="16" fillId="0" borderId="43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1" fontId="16" fillId="0" borderId="62" xfId="0" applyNumberFormat="1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16" fillId="0" borderId="62" xfId="0" applyFont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1" fontId="16" fillId="0" borderId="66" xfId="0" applyNumberFormat="1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73" xfId="0" applyFont="1" applyBorder="1" applyAlignment="1">
      <alignment vertical="center"/>
    </xf>
    <xf numFmtId="1" fontId="16" fillId="0" borderId="74" xfId="0" applyNumberFormat="1" applyFont="1" applyBorder="1" applyAlignment="1">
      <alignment vertical="center"/>
    </xf>
    <xf numFmtId="0" fontId="53" fillId="27" borderId="28" xfId="0" applyFont="1" applyFill="1" applyBorder="1" applyAlignment="1">
      <alignment horizontal="right" vertical="center"/>
    </xf>
    <xf numFmtId="0" fontId="53" fillId="27" borderId="45" xfId="0" applyFont="1" applyFill="1" applyBorder="1" applyAlignment="1">
      <alignment horizontal="right" vertical="center"/>
    </xf>
    <xf numFmtId="0" fontId="5" fillId="0" borderId="65" xfId="42" applyFont="1" applyBorder="1" applyAlignment="1">
      <alignment horizontal="center" vertical="center"/>
    </xf>
    <xf numFmtId="0" fontId="9" fillId="27" borderId="21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68" xfId="0" applyBorder="1" applyAlignment="1">
      <alignment vertical="center"/>
    </xf>
    <xf numFmtId="0" fontId="9" fillId="27" borderId="43" xfId="0" applyFont="1" applyFill="1" applyBorder="1" applyAlignment="1">
      <alignment vertical="center" wrapText="1"/>
    </xf>
    <xf numFmtId="0" fontId="9" fillId="27" borderId="47" xfId="0" applyFont="1" applyFill="1" applyBorder="1" applyAlignment="1">
      <alignment vertical="center" wrapText="1"/>
    </xf>
    <xf numFmtId="0" fontId="9" fillId="27" borderId="21" xfId="0" applyFont="1" applyFill="1" applyBorder="1" applyAlignment="1">
      <alignment vertical="center"/>
    </xf>
    <xf numFmtId="0" fontId="9" fillId="27" borderId="76" xfId="0" applyFont="1" applyFill="1" applyBorder="1" applyAlignment="1">
      <alignment vertical="center"/>
    </xf>
    <xf numFmtId="0" fontId="9" fillId="27" borderId="21" xfId="0" applyFont="1" applyFill="1" applyBorder="1" applyAlignment="1">
      <alignment vertical="center" wrapText="1"/>
    </xf>
    <xf numFmtId="0" fontId="0" fillId="27" borderId="76" xfId="0" applyFill="1" applyBorder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49" fontId="5" fillId="24" borderId="52" xfId="0" applyNumberFormat="1" applyFont="1" applyFill="1" applyBorder="1" applyAlignment="1">
      <alignment horizontal="left" vertical="center"/>
    </xf>
    <xf numFmtId="49" fontId="5" fillId="24" borderId="53" xfId="0" applyNumberFormat="1" applyFont="1" applyFill="1" applyBorder="1" applyAlignment="1">
      <alignment horizontal="left" vertical="center"/>
    </xf>
    <xf numFmtId="49" fontId="5" fillId="28" borderId="52" xfId="0" applyNumberFormat="1" applyFont="1" applyFill="1" applyBorder="1" applyAlignment="1">
      <alignment horizontal="left" vertical="center"/>
    </xf>
    <xf numFmtId="49" fontId="5" fillId="28" borderId="53" xfId="0" applyNumberFormat="1" applyFont="1" applyFill="1" applyBorder="1" applyAlignment="1">
      <alignment horizontal="left" vertical="center"/>
    </xf>
    <xf numFmtId="0" fontId="9" fillId="27" borderId="75" xfId="0" applyFont="1" applyFill="1" applyBorder="1" applyAlignment="1">
      <alignment vertical="center"/>
    </xf>
    <xf numFmtId="0" fontId="9" fillId="27" borderId="14" xfId="0" applyFont="1" applyFill="1" applyBorder="1" applyAlignment="1">
      <alignment vertical="center"/>
    </xf>
    <xf numFmtId="0" fontId="9" fillId="27" borderId="31" xfId="0" applyFont="1" applyFill="1" applyBorder="1" applyAlignment="1">
      <alignment vertical="center"/>
    </xf>
    <xf numFmtId="0" fontId="9" fillId="27" borderId="60" xfId="0" applyFont="1" applyFill="1" applyBorder="1" applyAlignment="1">
      <alignment vertical="center"/>
    </xf>
    <xf numFmtId="0" fontId="9" fillId="27" borderId="18" xfId="0" applyFont="1" applyFill="1" applyBorder="1" applyAlignment="1">
      <alignment vertical="center"/>
    </xf>
    <xf numFmtId="0" fontId="9" fillId="27" borderId="81" xfId="0" applyFont="1" applyFill="1" applyBorder="1" applyAlignment="1">
      <alignment vertical="center"/>
    </xf>
    <xf numFmtId="0" fontId="9" fillId="27" borderId="82" xfId="0" applyFont="1" applyFill="1" applyBorder="1" applyAlignment="1">
      <alignment vertical="center"/>
    </xf>
    <xf numFmtId="0" fontId="41" fillId="28" borderId="53" xfId="0" applyFont="1" applyFill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35" xfId="0" applyFont="1" applyBorder="1"/>
    <xf numFmtId="49" fontId="5" fillId="24" borderId="52" xfId="0" applyNumberFormat="1" applyFont="1" applyFill="1" applyBorder="1" applyAlignment="1">
      <alignment horizontal="left" vertical="center" wrapText="1"/>
    </xf>
    <xf numFmtId="49" fontId="5" fillId="24" borderId="53" xfId="0" applyNumberFormat="1" applyFont="1" applyFill="1" applyBorder="1" applyAlignment="1">
      <alignment horizontal="left" vertical="center" wrapText="1"/>
    </xf>
    <xf numFmtId="49" fontId="5" fillId="24" borderId="57" xfId="0" applyNumberFormat="1" applyFont="1" applyFill="1" applyBorder="1" applyAlignment="1">
      <alignment horizontal="left" vertical="center"/>
    </xf>
    <xf numFmtId="49" fontId="5" fillId="24" borderId="55" xfId="0" applyNumberFormat="1" applyFont="1" applyFill="1" applyBorder="1" applyAlignment="1">
      <alignment horizontal="left" vertical="center"/>
    </xf>
    <xf numFmtId="49" fontId="5" fillId="24" borderId="56" xfId="0" applyNumberFormat="1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10" fillId="0" borderId="7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28" borderId="57" xfId="0" applyFont="1" applyFill="1" applyBorder="1" applyAlignment="1">
      <alignment horizontal="left" vertical="center"/>
    </xf>
    <xf numFmtId="0" fontId="0" fillId="28" borderId="55" xfId="0" applyFill="1" applyBorder="1" applyAlignment="1">
      <alignment horizontal="left" vertical="center"/>
    </xf>
    <xf numFmtId="0" fontId="0" fillId="28" borderId="56" xfId="0" applyFill="1" applyBorder="1" applyAlignment="1">
      <alignment horizontal="left" vertical="center"/>
    </xf>
    <xf numFmtId="0" fontId="5" fillId="28" borderId="52" xfId="0" applyFont="1" applyFill="1" applyBorder="1" applyAlignment="1">
      <alignment horizontal="right" vertical="center"/>
    </xf>
    <xf numFmtId="0" fontId="5" fillId="28" borderId="53" xfId="0" applyFont="1" applyFill="1" applyBorder="1" applyAlignment="1">
      <alignment horizontal="right" vertical="center"/>
    </xf>
    <xf numFmtId="0" fontId="5" fillId="30" borderId="52" xfId="0" applyFont="1" applyFill="1" applyBorder="1" applyAlignment="1">
      <alignment horizontal="left" vertical="center"/>
    </xf>
    <xf numFmtId="0" fontId="0" fillId="30" borderId="53" xfId="0" applyFill="1" applyBorder="1" applyAlignment="1">
      <alignment horizontal="left" vertical="center"/>
    </xf>
    <xf numFmtId="0" fontId="0" fillId="30" borderId="68" xfId="0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2" fillId="27" borderId="61" xfId="0" applyFont="1" applyFill="1" applyBorder="1" applyAlignment="1">
      <alignment horizontal="center" vertical="center" textRotation="90"/>
    </xf>
    <xf numFmtId="0" fontId="42" fillId="27" borderId="17" xfId="0" applyFont="1" applyFill="1" applyBorder="1" applyAlignment="1">
      <alignment horizontal="center" vertical="center" textRotation="90"/>
    </xf>
    <xf numFmtId="0" fontId="42" fillId="27" borderId="44" xfId="0" applyFont="1" applyFill="1" applyBorder="1" applyAlignment="1">
      <alignment horizontal="center" vertical="center" textRotation="90"/>
    </xf>
    <xf numFmtId="0" fontId="42" fillId="27" borderId="65" xfId="0" applyFont="1" applyFill="1" applyBorder="1" applyAlignment="1">
      <alignment horizontal="center" vertical="center" textRotation="90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9" fontId="5" fillId="24" borderId="5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7" borderId="0" xfId="0" applyFont="1" applyFill="1" applyAlignment="1">
      <alignment horizontal="right" vertical="center" wrapText="1"/>
    </xf>
    <xf numFmtId="0" fontId="15" fillId="27" borderId="0" xfId="0" applyFont="1" applyFill="1" applyAlignment="1">
      <alignment horizontal="left" vertical="center"/>
    </xf>
    <xf numFmtId="0" fontId="15" fillId="27" borderId="0" xfId="0" applyFont="1" applyFill="1" applyAlignment="1">
      <alignment horizontal="right" vertical="center"/>
    </xf>
    <xf numFmtId="0" fontId="15" fillId="27" borderId="0" xfId="0" applyFont="1" applyFill="1" applyAlignment="1">
      <alignment vertical="center"/>
    </xf>
    <xf numFmtId="0" fontId="15" fillId="27" borderId="0" xfId="0" applyFont="1" applyFill="1" applyAlignment="1">
      <alignment vertical="center"/>
    </xf>
    <xf numFmtId="0" fontId="15" fillId="27" borderId="0" xfId="0" applyFont="1" applyFill="1" applyAlignment="1">
      <alignment horizontal="left" vertical="center"/>
    </xf>
    <xf numFmtId="0" fontId="0" fillId="27" borderId="0" xfId="0" applyFill="1" applyAlignment="1">
      <alignment vertical="center"/>
    </xf>
    <xf numFmtId="0" fontId="8" fillId="27" borderId="64" xfId="0" applyFont="1" applyFill="1" applyBorder="1" applyAlignment="1">
      <alignment horizontal="left" vertical="center"/>
    </xf>
    <xf numFmtId="49" fontId="5" fillId="27" borderId="52" xfId="0" applyNumberFormat="1" applyFont="1" applyFill="1" applyBorder="1" applyAlignment="1">
      <alignment horizontal="left" vertical="center"/>
    </xf>
    <xf numFmtId="49" fontId="5" fillId="27" borderId="53" xfId="0" applyNumberFormat="1" applyFont="1" applyFill="1" applyBorder="1" applyAlignment="1">
      <alignment horizontal="left" vertical="center"/>
    </xf>
    <xf numFmtId="49" fontId="5" fillId="27" borderId="53" xfId="0" applyNumberFormat="1" applyFont="1" applyFill="1" applyBorder="1" applyAlignment="1">
      <alignment horizontal="right" vertical="center"/>
    </xf>
    <xf numFmtId="0" fontId="9" fillId="27" borderId="31" xfId="0" applyFont="1" applyFill="1" applyBorder="1" applyAlignment="1">
      <alignment horizontal="left" vertical="center"/>
    </xf>
    <xf numFmtId="0" fontId="9" fillId="27" borderId="60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left" vertical="center"/>
    </xf>
    <xf numFmtId="0" fontId="9" fillId="27" borderId="21" xfId="0" applyFont="1" applyFill="1" applyBorder="1" applyAlignment="1">
      <alignment horizontal="left" vertical="center"/>
    </xf>
    <xf numFmtId="0" fontId="0" fillId="27" borderId="76" xfId="0" applyFill="1" applyBorder="1" applyAlignment="1">
      <alignment horizontal="left" vertical="center"/>
    </xf>
    <xf numFmtId="1" fontId="10" fillId="27" borderId="59" xfId="0" applyNumberFormat="1" applyFont="1" applyFill="1" applyBorder="1" applyAlignment="1">
      <alignment horizontal="center" vertical="center"/>
    </xf>
    <xf numFmtId="1" fontId="10" fillId="27" borderId="58" xfId="0" applyNumberFormat="1" applyFont="1" applyFill="1" applyBorder="1" applyAlignment="1">
      <alignment horizontal="center" vertical="center"/>
    </xf>
    <xf numFmtId="1" fontId="10" fillId="27" borderId="68" xfId="0" applyNumberFormat="1" applyFont="1" applyFill="1" applyBorder="1" applyAlignment="1">
      <alignment horizontal="center" vertical="center"/>
    </xf>
    <xf numFmtId="1" fontId="10" fillId="27" borderId="56" xfId="0" applyNumberFormat="1" applyFont="1" applyFill="1" applyBorder="1" applyAlignment="1">
      <alignment horizontal="center" vertic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2" xr:uid="{00000000-0005-0000-0000-000026000000}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gyetemi%20anyagok\kari%20anyagok,%20kari%20tan&#225;cs\mintatantervek\F%20TANTERV%202022\K&#233;pz&#233;si%20Programok%202023\jav&#237;tott%202023%20janu&#225;r%2031\K&#214;M\K&#214;M%20BSc%20nappali%20F%20tanterv.xlsx" TargetMode="External"/><Relationship Id="rId1" Type="http://schemas.openxmlformats.org/officeDocument/2006/relationships/externalLinkPath" Target="/egyetemi%20anyagok/kari%20anyagok,%20kari%20tan&#225;cs/mintatantervek/F%20TANTERV%202022/K&#233;pz&#233;si%20Programok%202023/jav&#237;tott%202023%20janu&#225;r%2031/K&#214;M/K&#214;M%20BSc%20nappali%20F%20tan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ÖM BSc F  ALAP N"/>
      <sheetName val="Zöldenergia spec"/>
      <sheetName val="Települési vízgazdálkodás"/>
      <sheetName val="Szabadon választható tárgyak"/>
      <sheetName val="Kritérium tárgyak"/>
    </sheetNames>
    <sheetDataSet>
      <sheetData sheetId="0">
        <row r="11">
          <cell r="AE11"/>
        </row>
        <row r="12">
          <cell r="AE12"/>
        </row>
        <row r="13">
          <cell r="AE13"/>
        </row>
        <row r="14">
          <cell r="AE14"/>
        </row>
        <row r="15">
          <cell r="AE15"/>
        </row>
        <row r="16">
          <cell r="AE16"/>
        </row>
        <row r="17">
          <cell r="AE17"/>
        </row>
        <row r="18">
          <cell r="AE18"/>
        </row>
        <row r="19">
          <cell r="AE19"/>
        </row>
        <row r="20">
          <cell r="AE20"/>
        </row>
        <row r="21">
          <cell r="AE21">
            <v>0</v>
          </cell>
        </row>
        <row r="22">
          <cell r="AE22"/>
        </row>
        <row r="23">
          <cell r="AE23"/>
        </row>
        <row r="24">
          <cell r="AE24"/>
        </row>
        <row r="25">
          <cell r="AE25"/>
        </row>
        <row r="26">
          <cell r="AE26"/>
        </row>
        <row r="27">
          <cell r="AE27"/>
        </row>
        <row r="28">
          <cell r="AE28">
            <v>0</v>
          </cell>
        </row>
        <row r="29">
          <cell r="AE29"/>
        </row>
        <row r="30">
          <cell r="AE30"/>
        </row>
        <row r="31">
          <cell r="AE31"/>
        </row>
        <row r="32">
          <cell r="AE32"/>
        </row>
        <row r="33">
          <cell r="AE33" t="str">
            <v>é</v>
          </cell>
        </row>
        <row r="34">
          <cell r="AE34"/>
        </row>
        <row r="35">
          <cell r="AE35"/>
        </row>
        <row r="36">
          <cell r="AE36">
            <v>0</v>
          </cell>
        </row>
        <row r="37">
          <cell r="AE37"/>
        </row>
        <row r="38">
          <cell r="AE38"/>
        </row>
        <row r="39">
          <cell r="AE39"/>
        </row>
        <row r="40">
          <cell r="AE40" t="str">
            <v>é</v>
          </cell>
        </row>
        <row r="41">
          <cell r="AE41"/>
        </row>
        <row r="42">
          <cell r="AE42">
            <v>0</v>
          </cell>
        </row>
        <row r="43">
          <cell r="AE43"/>
        </row>
        <row r="44">
          <cell r="AE44" t="str">
            <v>é</v>
          </cell>
        </row>
        <row r="45">
          <cell r="AE45"/>
        </row>
        <row r="46">
          <cell r="AE46">
            <v>0</v>
          </cell>
        </row>
        <row r="47">
          <cell r="AE47"/>
        </row>
        <row r="48">
          <cell r="AE48" t="str">
            <v>v</v>
          </cell>
        </row>
        <row r="49">
          <cell r="AE49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AH33"/>
  <sheetViews>
    <sheetView showGridLines="0" zoomScale="75" zoomScaleNormal="75" zoomScaleSheetLayoutView="100" workbookViewId="0">
      <selection activeCell="D15" sqref="D15"/>
    </sheetView>
  </sheetViews>
  <sheetFormatPr defaultColWidth="9.140625" defaultRowHeight="12.75" x14ac:dyDescent="0.2"/>
  <cols>
    <col min="1" max="1" width="4.85546875" style="2" customWidth="1"/>
    <col min="2" max="2" width="16.5703125" style="5" customWidth="1"/>
    <col min="3" max="3" width="52.28515625" style="6" customWidth="1"/>
    <col min="4" max="4" width="13.42578125" style="6" customWidth="1"/>
    <col min="5" max="5" width="10.5703125" style="4" customWidth="1"/>
    <col min="6" max="6" width="8.140625" style="4" customWidth="1"/>
    <col min="7" max="10" width="3.5703125" style="4" customWidth="1"/>
    <col min="11" max="11" width="4.7109375" style="4" customWidth="1"/>
    <col min="12" max="15" width="3.5703125" style="4" customWidth="1"/>
    <col min="16" max="16" width="4.7109375" style="4" customWidth="1"/>
    <col min="17" max="17" width="4.42578125" style="4" customWidth="1"/>
    <col min="18" max="20" width="3.5703125" style="4" customWidth="1"/>
    <col min="21" max="21" width="4.85546875" style="4" customWidth="1"/>
    <col min="22" max="25" width="3.5703125" style="4" customWidth="1"/>
    <col min="26" max="26" width="4.7109375" style="4" customWidth="1"/>
    <col min="27" max="27" width="22.85546875" style="4" customWidth="1"/>
    <col min="28" max="28" width="36.5703125" style="4" customWidth="1"/>
    <col min="29" max="29" width="1" style="4" customWidth="1"/>
    <col min="30" max="31" width="9.140625" style="4" hidden="1" customWidth="1"/>
    <col min="32" max="32" width="9.140625" style="4" customWidth="1"/>
    <col min="33" max="16384" width="9.140625" style="4"/>
  </cols>
  <sheetData>
    <row r="1" spans="1:33" s="15" customFormat="1" ht="18" x14ac:dyDescent="0.2">
      <c r="A1" s="16" t="s">
        <v>61</v>
      </c>
      <c r="B1" s="17"/>
      <c r="C1" s="18"/>
      <c r="F1" s="19"/>
      <c r="G1" s="19"/>
      <c r="H1" s="19"/>
      <c r="I1" s="19"/>
      <c r="J1" s="19"/>
      <c r="K1" s="19"/>
      <c r="M1" s="15" t="s">
        <v>63</v>
      </c>
      <c r="S1" s="19"/>
      <c r="T1" s="19"/>
      <c r="U1" s="19"/>
      <c r="V1" s="19"/>
      <c r="W1" s="19"/>
      <c r="X1" s="19"/>
      <c r="Y1" s="19"/>
      <c r="AB1" s="20"/>
    </row>
    <row r="2" spans="1:33" s="15" customFormat="1" ht="18" x14ac:dyDescent="0.2">
      <c r="A2" s="16" t="s">
        <v>62</v>
      </c>
      <c r="B2" s="17"/>
      <c r="C2" s="18"/>
      <c r="F2" s="19"/>
      <c r="G2" s="19"/>
      <c r="H2" s="19"/>
      <c r="I2" s="19"/>
      <c r="J2" s="19"/>
      <c r="K2" s="19"/>
      <c r="L2" s="19"/>
      <c r="M2" s="15" t="s">
        <v>64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457" t="s">
        <v>160</v>
      </c>
      <c r="AA2" s="457"/>
      <c r="AB2" s="457"/>
      <c r="AC2" s="20"/>
    </row>
    <row r="3" spans="1:33" s="15" customFormat="1" ht="18" x14ac:dyDescent="0.2">
      <c r="A3" s="16"/>
      <c r="B3" s="17"/>
      <c r="C3" s="18"/>
      <c r="F3" s="19"/>
      <c r="G3" s="19"/>
      <c r="H3" s="19"/>
      <c r="I3" s="19"/>
      <c r="J3" s="19"/>
      <c r="K3" s="19"/>
      <c r="L3" s="19"/>
      <c r="N3" s="19"/>
      <c r="O3" s="19" t="s">
        <v>65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457" t="s">
        <v>161</v>
      </c>
      <c r="AA3" s="457"/>
      <c r="AB3" s="457"/>
      <c r="AC3" s="4"/>
      <c r="AD3" s="4"/>
      <c r="AE3" s="4"/>
      <c r="AF3" s="4"/>
      <c r="AG3" s="4"/>
    </row>
    <row r="4" spans="1:33" ht="21.75" customHeight="1" x14ac:dyDescent="0.2">
      <c r="D4" s="4"/>
      <c r="E4" s="15"/>
      <c r="F4" s="19"/>
      <c r="G4" s="19"/>
      <c r="H4" s="19"/>
      <c r="I4" s="19"/>
      <c r="J4" s="19"/>
      <c r="M4" s="19"/>
      <c r="N4" s="417" t="s">
        <v>104</v>
      </c>
      <c r="O4" s="19"/>
      <c r="Q4" s="19"/>
      <c r="U4" s="19"/>
      <c r="V4" s="19"/>
      <c r="W4" s="19"/>
      <c r="X4" s="19"/>
      <c r="Y4" s="19"/>
      <c r="Z4" s="457" t="s">
        <v>162</v>
      </c>
      <c r="AA4" s="457"/>
      <c r="AB4" s="457"/>
    </row>
    <row r="5" spans="1:33" ht="25.5" customHeight="1" thickBot="1" x14ac:dyDescent="0.25">
      <c r="A5" s="461" t="s">
        <v>103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</row>
    <row r="6" spans="1:33" s="13" customFormat="1" ht="20.25" customHeight="1" thickBot="1" x14ac:dyDescent="0.25">
      <c r="A6" s="464"/>
      <c r="B6" s="466" t="s">
        <v>48</v>
      </c>
      <c r="C6" s="468" t="s">
        <v>50</v>
      </c>
      <c r="D6" s="30"/>
      <c r="E6" s="12" t="s">
        <v>44</v>
      </c>
      <c r="F6" s="470" t="s">
        <v>46</v>
      </c>
      <c r="G6" s="472" t="s">
        <v>36</v>
      </c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62" t="s">
        <v>47</v>
      </c>
      <c r="AB6" s="458" t="s">
        <v>49</v>
      </c>
    </row>
    <row r="7" spans="1:33" s="13" customFormat="1" ht="20.25" customHeight="1" thickBot="1" x14ac:dyDescent="0.25">
      <c r="A7" s="465"/>
      <c r="B7" s="467"/>
      <c r="C7" s="469"/>
      <c r="D7" s="31"/>
      <c r="E7" s="14" t="s">
        <v>45</v>
      </c>
      <c r="F7" s="471"/>
      <c r="G7" s="111"/>
      <c r="H7" s="112"/>
      <c r="I7" s="112" t="s">
        <v>0</v>
      </c>
      <c r="J7" s="112"/>
      <c r="K7" s="275"/>
      <c r="L7" s="111"/>
      <c r="M7" s="112"/>
      <c r="N7" s="112" t="s">
        <v>1</v>
      </c>
      <c r="O7" s="112"/>
      <c r="P7" s="143"/>
      <c r="Q7" s="112"/>
      <c r="R7" s="112"/>
      <c r="S7" s="142" t="s">
        <v>2</v>
      </c>
      <c r="T7" s="112"/>
      <c r="U7" s="275"/>
      <c r="V7" s="474" t="s">
        <v>3</v>
      </c>
      <c r="W7" s="475"/>
      <c r="X7" s="475"/>
      <c r="Y7" s="475"/>
      <c r="Z7" s="476"/>
      <c r="AA7" s="463"/>
      <c r="AB7" s="459"/>
    </row>
    <row r="8" spans="1:33" s="13" customFormat="1" ht="19.5" customHeight="1" thickBot="1" x14ac:dyDescent="0.25">
      <c r="A8" s="104"/>
      <c r="B8" s="105"/>
      <c r="C8" s="106"/>
      <c r="D8" s="106"/>
      <c r="E8" s="78"/>
      <c r="F8" s="66"/>
      <c r="G8" s="23" t="s">
        <v>31</v>
      </c>
      <c r="H8" s="23" t="s">
        <v>32</v>
      </c>
      <c r="I8" s="23" t="s">
        <v>33</v>
      </c>
      <c r="J8" s="23" t="s">
        <v>34</v>
      </c>
      <c r="K8" s="127" t="s">
        <v>35</v>
      </c>
      <c r="L8" s="111" t="s">
        <v>31</v>
      </c>
      <c r="M8" s="23" t="s">
        <v>32</v>
      </c>
      <c r="N8" s="23" t="s">
        <v>33</v>
      </c>
      <c r="O8" s="23" t="s">
        <v>34</v>
      </c>
      <c r="P8" s="127" t="s">
        <v>35</v>
      </c>
      <c r="Q8" s="111" t="s">
        <v>31</v>
      </c>
      <c r="R8" s="23" t="s">
        <v>32</v>
      </c>
      <c r="S8" s="23" t="s">
        <v>33</v>
      </c>
      <c r="T8" s="23" t="s">
        <v>34</v>
      </c>
      <c r="U8" s="127" t="s">
        <v>35</v>
      </c>
      <c r="V8" s="111" t="s">
        <v>31</v>
      </c>
      <c r="W8" s="23" t="s">
        <v>32</v>
      </c>
      <c r="X8" s="23" t="s">
        <v>33</v>
      </c>
      <c r="Y8" s="23" t="s">
        <v>34</v>
      </c>
      <c r="Z8" s="143" t="s">
        <v>35</v>
      </c>
      <c r="AA8" s="255" t="s">
        <v>48</v>
      </c>
      <c r="AB8" s="460"/>
    </row>
    <row r="9" spans="1:33" s="13" customFormat="1" ht="18.75" customHeight="1" thickBot="1" x14ac:dyDescent="0.25">
      <c r="A9" s="484" t="s">
        <v>41</v>
      </c>
      <c r="B9" s="485"/>
      <c r="C9" s="485"/>
      <c r="D9" s="259" t="s">
        <v>42</v>
      </c>
      <c r="E9" s="260">
        <f t="shared" ref="E9:Z9" si="0">SUM(E10:E14)</f>
        <v>19</v>
      </c>
      <c r="F9" s="260">
        <f t="shared" si="0"/>
        <v>22</v>
      </c>
      <c r="G9" s="261">
        <f t="shared" si="0"/>
        <v>6</v>
      </c>
      <c r="H9" s="262">
        <f t="shared" si="0"/>
        <v>2</v>
      </c>
      <c r="I9" s="262">
        <f t="shared" si="0"/>
        <v>4</v>
      </c>
      <c r="J9" s="262">
        <f t="shared" si="0"/>
        <v>0</v>
      </c>
      <c r="K9" s="263">
        <f t="shared" si="0"/>
        <v>14</v>
      </c>
      <c r="L9" s="260">
        <f t="shared" si="0"/>
        <v>3</v>
      </c>
      <c r="M9" s="262">
        <f t="shared" si="0"/>
        <v>2</v>
      </c>
      <c r="N9" s="262">
        <f t="shared" si="0"/>
        <v>2</v>
      </c>
      <c r="O9" s="262">
        <f t="shared" si="0"/>
        <v>0</v>
      </c>
      <c r="P9" s="262">
        <f t="shared" si="0"/>
        <v>8</v>
      </c>
      <c r="Q9" s="261">
        <f t="shared" si="0"/>
        <v>0</v>
      </c>
      <c r="R9" s="262">
        <f t="shared" si="0"/>
        <v>0</v>
      </c>
      <c r="S9" s="262">
        <f t="shared" si="0"/>
        <v>0</v>
      </c>
      <c r="T9" s="262">
        <f t="shared" si="0"/>
        <v>0</v>
      </c>
      <c r="U9" s="263">
        <f t="shared" si="0"/>
        <v>0</v>
      </c>
      <c r="V9" s="260">
        <f t="shared" si="0"/>
        <v>0</v>
      </c>
      <c r="W9" s="262">
        <f t="shared" si="0"/>
        <v>0</v>
      </c>
      <c r="X9" s="262">
        <f t="shared" si="0"/>
        <v>0</v>
      </c>
      <c r="Y9" s="262">
        <f t="shared" si="0"/>
        <v>0</v>
      </c>
      <c r="Z9" s="262">
        <f t="shared" si="0"/>
        <v>0</v>
      </c>
      <c r="AA9" s="264"/>
      <c r="AB9" s="264"/>
    </row>
    <row r="10" spans="1:33" s="13" customFormat="1" ht="15" customHeight="1" x14ac:dyDescent="0.2">
      <c r="A10" s="81" t="s">
        <v>0</v>
      </c>
      <c r="B10" s="381" t="s">
        <v>122</v>
      </c>
      <c r="C10" s="493" t="s">
        <v>53</v>
      </c>
      <c r="D10" s="494"/>
      <c r="E10" s="172">
        <f>G10+H10+I10+L10+M10+N10+Q10+R10+S10+V10+W10+X10</f>
        <v>4</v>
      </c>
      <c r="F10" s="172">
        <f>K10+P10+T10+Z10</f>
        <v>4</v>
      </c>
      <c r="G10" s="377">
        <v>2</v>
      </c>
      <c r="H10" s="378">
        <v>2</v>
      </c>
      <c r="I10" s="378">
        <v>0</v>
      </c>
      <c r="J10" s="378" t="s">
        <v>37</v>
      </c>
      <c r="K10" s="379">
        <v>4</v>
      </c>
      <c r="L10" s="380"/>
      <c r="M10" s="82"/>
      <c r="N10" s="82"/>
      <c r="O10" s="82"/>
      <c r="P10" s="257"/>
      <c r="Q10" s="84"/>
      <c r="R10" s="82"/>
      <c r="S10" s="82"/>
      <c r="T10" s="82"/>
      <c r="U10" s="258"/>
      <c r="V10" s="85"/>
      <c r="W10" s="82"/>
      <c r="X10" s="82"/>
      <c r="Y10" s="82"/>
      <c r="Z10" s="257"/>
      <c r="AA10" s="276"/>
      <c r="AB10" s="547" t="s">
        <v>110</v>
      </c>
    </row>
    <row r="11" spans="1:33" s="13" customFormat="1" ht="15" customHeight="1" x14ac:dyDescent="0.2">
      <c r="A11" s="81" t="s">
        <v>1</v>
      </c>
      <c r="B11" s="72" t="s">
        <v>123</v>
      </c>
      <c r="C11" s="479" t="s">
        <v>54</v>
      </c>
      <c r="D11" s="480"/>
      <c r="E11" s="251">
        <f t="shared" ref="E11:E14" si="1">G11+H11+I11+L11+M11+N11+Q11+R11+S11+V11+W11+X11</f>
        <v>4</v>
      </c>
      <c r="F11" s="251">
        <f t="shared" ref="F11:F14" si="2">K11+P11+T11+Z11</f>
        <v>5</v>
      </c>
      <c r="G11" s="249">
        <v>2</v>
      </c>
      <c r="H11" s="69">
        <v>0</v>
      </c>
      <c r="I11" s="69">
        <v>2</v>
      </c>
      <c r="J11" s="69" t="s">
        <v>37</v>
      </c>
      <c r="K11" s="237">
        <v>5</v>
      </c>
      <c r="L11" s="240"/>
      <c r="M11" s="68"/>
      <c r="N11" s="68"/>
      <c r="O11" s="68"/>
      <c r="P11" s="241"/>
      <c r="Q11" s="248"/>
      <c r="R11" s="68"/>
      <c r="S11" s="68"/>
      <c r="T11" s="68"/>
      <c r="U11" s="236"/>
      <c r="V11" s="240"/>
      <c r="W11" s="68"/>
      <c r="X11" s="68"/>
      <c r="Y11" s="68"/>
      <c r="Z11" s="241"/>
      <c r="AA11" s="277"/>
      <c r="AB11" s="277" t="s">
        <v>110</v>
      </c>
    </row>
    <row r="12" spans="1:33" s="13" customFormat="1" ht="15" customHeight="1" x14ac:dyDescent="0.2">
      <c r="A12" s="100" t="s">
        <v>2</v>
      </c>
      <c r="B12" s="72" t="s">
        <v>124</v>
      </c>
      <c r="C12" s="479" t="s">
        <v>153</v>
      </c>
      <c r="D12" s="480"/>
      <c r="E12" s="251">
        <f t="shared" si="1"/>
        <v>3</v>
      </c>
      <c r="F12" s="251">
        <f t="shared" si="2"/>
        <v>4</v>
      </c>
      <c r="G12" s="248"/>
      <c r="H12" s="68"/>
      <c r="I12" s="68"/>
      <c r="J12" s="68"/>
      <c r="K12" s="236"/>
      <c r="L12" s="242">
        <v>1</v>
      </c>
      <c r="M12" s="69">
        <v>2</v>
      </c>
      <c r="N12" s="69">
        <v>0</v>
      </c>
      <c r="O12" s="69" t="s">
        <v>37</v>
      </c>
      <c r="P12" s="243">
        <v>4</v>
      </c>
      <c r="Q12" s="249"/>
      <c r="R12" s="69"/>
      <c r="S12" s="69"/>
      <c r="T12" s="69"/>
      <c r="U12" s="237"/>
      <c r="V12" s="242"/>
      <c r="W12" s="69"/>
      <c r="X12" s="69"/>
      <c r="Y12" s="68"/>
      <c r="Z12" s="241"/>
      <c r="AA12" s="277"/>
      <c r="AB12" s="278" t="s">
        <v>108</v>
      </c>
    </row>
    <row r="13" spans="1:33" s="36" customFormat="1" ht="15" customHeight="1" x14ac:dyDescent="0.2">
      <c r="A13" s="100" t="s">
        <v>3</v>
      </c>
      <c r="B13" s="72" t="s">
        <v>125</v>
      </c>
      <c r="C13" s="479" t="s">
        <v>55</v>
      </c>
      <c r="D13" s="480"/>
      <c r="E13" s="251">
        <f t="shared" si="1"/>
        <v>4</v>
      </c>
      <c r="F13" s="251">
        <f t="shared" si="2"/>
        <v>4</v>
      </c>
      <c r="G13" s="248"/>
      <c r="H13" s="68"/>
      <c r="I13" s="68"/>
      <c r="J13" s="68"/>
      <c r="K13" s="236"/>
      <c r="L13" s="242">
        <v>2</v>
      </c>
      <c r="M13" s="69">
        <v>0</v>
      </c>
      <c r="N13" s="69">
        <v>2</v>
      </c>
      <c r="O13" s="69" t="s">
        <v>38</v>
      </c>
      <c r="P13" s="243">
        <v>4</v>
      </c>
      <c r="Q13" s="249"/>
      <c r="R13" s="69"/>
      <c r="S13" s="69"/>
      <c r="T13" s="69"/>
      <c r="U13" s="237"/>
      <c r="V13" s="242"/>
      <c r="W13" s="69"/>
      <c r="X13" s="69"/>
      <c r="Y13" s="68"/>
      <c r="Z13" s="241"/>
      <c r="AA13" s="277"/>
      <c r="AB13" s="277" t="s">
        <v>111</v>
      </c>
      <c r="AC13" s="13"/>
    </row>
    <row r="14" spans="1:33" s="13" customFormat="1" ht="15" customHeight="1" thickBot="1" x14ac:dyDescent="0.25">
      <c r="A14" s="100" t="s">
        <v>18</v>
      </c>
      <c r="B14" s="97" t="s">
        <v>126</v>
      </c>
      <c r="C14" s="488" t="s">
        <v>56</v>
      </c>
      <c r="D14" s="489"/>
      <c r="E14" s="173">
        <f t="shared" si="1"/>
        <v>4</v>
      </c>
      <c r="F14" s="173">
        <f t="shared" si="2"/>
        <v>5</v>
      </c>
      <c r="G14" s="89">
        <v>2</v>
      </c>
      <c r="H14" s="87">
        <v>0</v>
      </c>
      <c r="I14" s="87">
        <v>2</v>
      </c>
      <c r="J14" s="87" t="s">
        <v>37</v>
      </c>
      <c r="K14" s="265">
        <v>5</v>
      </c>
      <c r="L14" s="244"/>
      <c r="M14" s="118"/>
      <c r="N14" s="118"/>
      <c r="O14" s="118"/>
      <c r="P14" s="245"/>
      <c r="Q14" s="250"/>
      <c r="R14" s="118"/>
      <c r="S14" s="118"/>
      <c r="T14" s="118"/>
      <c r="U14" s="238"/>
      <c r="V14" s="244"/>
      <c r="W14" s="118"/>
      <c r="X14" s="118"/>
      <c r="Y14" s="87"/>
      <c r="Z14" s="266"/>
      <c r="AA14" s="278"/>
      <c r="AB14" s="277" t="s">
        <v>111</v>
      </c>
    </row>
    <row r="15" spans="1:33" s="13" customFormat="1" ht="18.75" customHeight="1" thickBot="1" x14ac:dyDescent="0.25">
      <c r="A15" s="548" t="s">
        <v>51</v>
      </c>
      <c r="B15" s="549"/>
      <c r="C15" s="549"/>
      <c r="D15" s="550" t="s">
        <v>42</v>
      </c>
      <c r="E15" s="171">
        <f>SUM(E16:E18)</f>
        <v>10</v>
      </c>
      <c r="F15" s="269">
        <f>SUM(F16:F18)</f>
        <v>13</v>
      </c>
      <c r="G15" s="270">
        <f>SUM(G16:G18)</f>
        <v>2</v>
      </c>
      <c r="H15" s="270">
        <f>SUM(H16:H18)</f>
        <v>2</v>
      </c>
      <c r="I15" s="270">
        <f>SUM(I16:I18)</f>
        <v>0</v>
      </c>
      <c r="J15" s="271">
        <f>SUM(J16:J16)</f>
        <v>0</v>
      </c>
      <c r="K15" s="272">
        <f t="shared" ref="K15:Z15" si="3">SUM(K16:K18)</f>
        <v>4</v>
      </c>
      <c r="L15" s="556">
        <f t="shared" si="3"/>
        <v>1</v>
      </c>
      <c r="M15" s="557">
        <f t="shared" si="3"/>
        <v>2</v>
      </c>
      <c r="N15" s="557">
        <f t="shared" si="3"/>
        <v>0</v>
      </c>
      <c r="O15" s="557">
        <f t="shared" si="3"/>
        <v>0</v>
      </c>
      <c r="P15" s="557">
        <f t="shared" si="3"/>
        <v>5</v>
      </c>
      <c r="Q15" s="558">
        <f t="shared" si="3"/>
        <v>0</v>
      </c>
      <c r="R15" s="557">
        <f t="shared" si="3"/>
        <v>0</v>
      </c>
      <c r="S15" s="557">
        <f t="shared" si="3"/>
        <v>0</v>
      </c>
      <c r="T15" s="557">
        <f t="shared" si="3"/>
        <v>0</v>
      </c>
      <c r="U15" s="559">
        <f t="shared" si="3"/>
        <v>0</v>
      </c>
      <c r="V15" s="556">
        <f t="shared" si="3"/>
        <v>1</v>
      </c>
      <c r="W15" s="557">
        <f t="shared" si="3"/>
        <v>2</v>
      </c>
      <c r="X15" s="557">
        <f t="shared" si="3"/>
        <v>0</v>
      </c>
      <c r="Y15" s="271">
        <f t="shared" si="3"/>
        <v>0</v>
      </c>
      <c r="Z15" s="271">
        <f t="shared" si="3"/>
        <v>4</v>
      </c>
      <c r="AA15" s="121"/>
      <c r="AB15" s="121"/>
    </row>
    <row r="16" spans="1:33" s="13" customFormat="1" ht="15" customHeight="1" x14ac:dyDescent="0.2">
      <c r="A16" s="100" t="s">
        <v>4</v>
      </c>
      <c r="B16" s="381" t="s">
        <v>127</v>
      </c>
      <c r="C16" s="551" t="s">
        <v>157</v>
      </c>
      <c r="D16" s="552"/>
      <c r="E16" s="172">
        <f>G16+H16+I16+M16+L16+N16+Q16+R16+S16+V16+W16+X16</f>
        <v>3</v>
      </c>
      <c r="F16" s="267">
        <f>K16+P16+U16+Z16</f>
        <v>4</v>
      </c>
      <c r="G16" s="84"/>
      <c r="H16" s="82"/>
      <c r="I16" s="82"/>
      <c r="J16" s="82"/>
      <c r="K16" s="258"/>
      <c r="L16" s="380"/>
      <c r="M16" s="378"/>
      <c r="N16" s="378"/>
      <c r="O16" s="378"/>
      <c r="P16" s="415"/>
      <c r="Q16" s="377"/>
      <c r="R16" s="378"/>
      <c r="S16" s="378"/>
      <c r="T16" s="378"/>
      <c r="U16" s="379"/>
      <c r="V16" s="380">
        <v>1</v>
      </c>
      <c r="W16" s="378">
        <v>2</v>
      </c>
      <c r="X16" s="378">
        <v>0</v>
      </c>
      <c r="Y16" s="378" t="s">
        <v>37</v>
      </c>
      <c r="Z16" s="415">
        <v>4</v>
      </c>
      <c r="AA16" s="276"/>
      <c r="AB16" s="277" t="s">
        <v>109</v>
      </c>
    </row>
    <row r="17" spans="1:34" s="13" customFormat="1" ht="15" customHeight="1" x14ac:dyDescent="0.2">
      <c r="A17" s="100" t="s">
        <v>5</v>
      </c>
      <c r="B17" s="72" t="s">
        <v>128</v>
      </c>
      <c r="C17" s="553" t="s">
        <v>158</v>
      </c>
      <c r="D17" s="554"/>
      <c r="E17" s="251">
        <f t="shared" ref="E17:E18" si="4">G17+H17+I17+M17+L17+N17+Q17+R17+S17+V17+W17+X17</f>
        <v>4</v>
      </c>
      <c r="F17" s="254">
        <f t="shared" ref="F17:F18" si="5">K17+P17+U17+Z17</f>
        <v>4</v>
      </c>
      <c r="G17" s="249">
        <v>2</v>
      </c>
      <c r="H17" s="69">
        <v>2</v>
      </c>
      <c r="I17" s="69">
        <v>0</v>
      </c>
      <c r="J17" s="69" t="s">
        <v>38</v>
      </c>
      <c r="K17" s="237">
        <v>4</v>
      </c>
      <c r="L17" s="242"/>
      <c r="M17" s="69"/>
      <c r="N17" s="69"/>
      <c r="O17" s="69"/>
      <c r="P17" s="243"/>
      <c r="Q17" s="249"/>
      <c r="R17" s="69"/>
      <c r="S17" s="69"/>
      <c r="T17" s="69"/>
      <c r="U17" s="237"/>
      <c r="V17" s="242"/>
      <c r="W17" s="69"/>
      <c r="X17" s="69"/>
      <c r="Y17" s="68"/>
      <c r="Z17" s="241"/>
      <c r="AA17" s="277"/>
      <c r="AB17" s="277" t="s">
        <v>113</v>
      </c>
    </row>
    <row r="18" spans="1:34" s="13" customFormat="1" ht="15" customHeight="1" thickBot="1" x14ac:dyDescent="0.25">
      <c r="A18" s="100" t="s">
        <v>6</v>
      </c>
      <c r="B18" s="97" t="s">
        <v>129</v>
      </c>
      <c r="C18" s="554" t="s">
        <v>159</v>
      </c>
      <c r="D18" s="555"/>
      <c r="E18" s="251">
        <f t="shared" si="4"/>
        <v>3</v>
      </c>
      <c r="F18" s="254">
        <f t="shared" si="5"/>
        <v>5</v>
      </c>
      <c r="G18" s="250"/>
      <c r="H18" s="118"/>
      <c r="I18" s="118"/>
      <c r="J18" s="118"/>
      <c r="K18" s="238"/>
      <c r="L18" s="244">
        <v>1</v>
      </c>
      <c r="M18" s="118">
        <v>2</v>
      </c>
      <c r="N18" s="118">
        <v>0</v>
      </c>
      <c r="O18" s="118" t="s">
        <v>38</v>
      </c>
      <c r="P18" s="245">
        <v>5</v>
      </c>
      <c r="Q18" s="250"/>
      <c r="R18" s="118"/>
      <c r="S18" s="118"/>
      <c r="T18" s="118"/>
      <c r="U18" s="238"/>
      <c r="V18" s="244"/>
      <c r="W18" s="118"/>
      <c r="X18" s="118"/>
      <c r="Y18" s="87"/>
      <c r="Z18" s="266"/>
      <c r="AA18" s="278"/>
      <c r="AB18" s="385" t="s">
        <v>112</v>
      </c>
    </row>
    <row r="19" spans="1:34" s="13" customFormat="1" ht="18.75" customHeight="1" thickBot="1" x14ac:dyDescent="0.25">
      <c r="A19" s="486" t="s">
        <v>52</v>
      </c>
      <c r="B19" s="487"/>
      <c r="C19" s="487"/>
      <c r="D19" s="268" t="s">
        <v>42</v>
      </c>
      <c r="E19" s="171">
        <f t="shared" ref="E19:Z19" si="6">SUM(E20:E24)</f>
        <v>20</v>
      </c>
      <c r="F19" s="171">
        <f t="shared" si="6"/>
        <v>23</v>
      </c>
      <c r="G19" s="141">
        <f t="shared" si="6"/>
        <v>1</v>
      </c>
      <c r="H19" s="115">
        <f t="shared" si="6"/>
        <v>2</v>
      </c>
      <c r="I19" s="115">
        <f t="shared" si="6"/>
        <v>4</v>
      </c>
      <c r="J19" s="115">
        <f t="shared" si="6"/>
        <v>0</v>
      </c>
      <c r="K19" s="273">
        <f t="shared" si="6"/>
        <v>8</v>
      </c>
      <c r="L19" s="115">
        <f t="shared" si="6"/>
        <v>2</v>
      </c>
      <c r="M19" s="115">
        <f t="shared" si="6"/>
        <v>0</v>
      </c>
      <c r="N19" s="115">
        <f t="shared" si="6"/>
        <v>4</v>
      </c>
      <c r="O19" s="115">
        <f t="shared" si="6"/>
        <v>0</v>
      </c>
      <c r="P19" s="171">
        <f t="shared" si="6"/>
        <v>6</v>
      </c>
      <c r="Q19" s="141">
        <f t="shared" si="6"/>
        <v>2</v>
      </c>
      <c r="R19" s="115">
        <f t="shared" si="6"/>
        <v>2</v>
      </c>
      <c r="S19" s="115">
        <f>SUM(S20:S24)</f>
        <v>0</v>
      </c>
      <c r="T19" s="115">
        <f t="shared" si="6"/>
        <v>0</v>
      </c>
      <c r="U19" s="273">
        <f t="shared" si="6"/>
        <v>5</v>
      </c>
      <c r="V19" s="115">
        <f t="shared" si="6"/>
        <v>1</v>
      </c>
      <c r="W19" s="115">
        <f t="shared" si="6"/>
        <v>2</v>
      </c>
      <c r="X19" s="115">
        <f t="shared" si="6"/>
        <v>0</v>
      </c>
      <c r="Y19" s="115">
        <f t="shared" si="6"/>
        <v>0</v>
      </c>
      <c r="Z19" s="171">
        <f t="shared" si="6"/>
        <v>4</v>
      </c>
      <c r="AA19" s="274"/>
      <c r="AB19" s="274"/>
    </row>
    <row r="20" spans="1:34" s="13" customFormat="1" ht="18.75" customHeight="1" x14ac:dyDescent="0.2">
      <c r="A20" s="81" t="s">
        <v>7</v>
      </c>
      <c r="B20" s="92" t="s">
        <v>130</v>
      </c>
      <c r="C20" s="490" t="s">
        <v>102</v>
      </c>
      <c r="D20" s="491"/>
      <c r="E20" s="172">
        <f>G20+H20+I20+L20+M20+N20+Q20+R20+S20+V20+W20+X20</f>
        <v>6</v>
      </c>
      <c r="F20" s="267">
        <f>K20+P20+U20+Z20</f>
        <v>6</v>
      </c>
      <c r="G20" s="84"/>
      <c r="H20" s="82"/>
      <c r="I20" s="82"/>
      <c r="J20" s="82"/>
      <c r="K20" s="258"/>
      <c r="L20" s="85">
        <v>2</v>
      </c>
      <c r="M20" s="82">
        <v>0</v>
      </c>
      <c r="N20" s="82">
        <v>4</v>
      </c>
      <c r="O20" s="82" t="s">
        <v>38</v>
      </c>
      <c r="P20" s="257">
        <v>6</v>
      </c>
      <c r="Q20" s="84"/>
      <c r="R20" s="82"/>
      <c r="S20" s="82"/>
      <c r="T20" s="82"/>
      <c r="U20" s="258"/>
      <c r="V20" s="85"/>
      <c r="W20" s="82"/>
      <c r="X20" s="82"/>
      <c r="Y20" s="82"/>
      <c r="Z20" s="257"/>
      <c r="AA20" s="547"/>
      <c r="AB20" s="278" t="s">
        <v>107</v>
      </c>
    </row>
    <row r="21" spans="1:34" s="13" customFormat="1" ht="19.5" customHeight="1" x14ac:dyDescent="0.2">
      <c r="A21" s="81" t="s">
        <v>8</v>
      </c>
      <c r="B21" s="67" t="s">
        <v>131</v>
      </c>
      <c r="C21" s="492" t="s">
        <v>57</v>
      </c>
      <c r="D21" s="479"/>
      <c r="E21" s="251">
        <f t="shared" ref="E21:E23" si="7">G21+H21+I21+L21+M21+N21+Q21+R21+S21+V21+W21+X21</f>
        <v>4</v>
      </c>
      <c r="F21" s="267">
        <f t="shared" ref="F21:F24" si="8">K21+P21+U21+Z21</f>
        <v>4</v>
      </c>
      <c r="G21" s="249">
        <v>0</v>
      </c>
      <c r="H21" s="69">
        <v>0</v>
      </c>
      <c r="I21" s="69">
        <v>4</v>
      </c>
      <c r="J21" s="69" t="s">
        <v>38</v>
      </c>
      <c r="K21" s="237">
        <v>4</v>
      </c>
      <c r="L21" s="242"/>
      <c r="M21" s="69"/>
      <c r="N21" s="69"/>
      <c r="O21" s="69"/>
      <c r="P21" s="243"/>
      <c r="Q21" s="249"/>
      <c r="R21" s="69"/>
      <c r="S21" s="69"/>
      <c r="T21" s="69"/>
      <c r="U21" s="237"/>
      <c r="V21" s="242"/>
      <c r="W21" s="69"/>
      <c r="X21" s="69"/>
      <c r="Y21" s="69"/>
      <c r="Z21" s="243"/>
      <c r="AA21" s="277"/>
      <c r="AB21" s="278" t="s">
        <v>110</v>
      </c>
    </row>
    <row r="22" spans="1:34" s="13" customFormat="1" ht="15.75" x14ac:dyDescent="0.2">
      <c r="A22" s="81" t="s">
        <v>9</v>
      </c>
      <c r="B22" s="72" t="s">
        <v>132</v>
      </c>
      <c r="C22" s="492" t="s">
        <v>58</v>
      </c>
      <c r="D22" s="479"/>
      <c r="E22" s="251">
        <f t="shared" si="7"/>
        <v>3</v>
      </c>
      <c r="F22" s="267">
        <f t="shared" si="8"/>
        <v>4</v>
      </c>
      <c r="G22" s="249"/>
      <c r="H22" s="69"/>
      <c r="I22" s="69"/>
      <c r="J22" s="69"/>
      <c r="K22" s="237"/>
      <c r="L22" s="242"/>
      <c r="M22" s="69"/>
      <c r="N22" s="69"/>
      <c r="O22" s="69"/>
      <c r="P22" s="243"/>
      <c r="Q22" s="249"/>
      <c r="R22" s="69"/>
      <c r="S22" s="69"/>
      <c r="T22" s="69"/>
      <c r="U22" s="237"/>
      <c r="V22" s="242">
        <v>1</v>
      </c>
      <c r="W22" s="69">
        <v>2</v>
      </c>
      <c r="X22" s="69">
        <v>0</v>
      </c>
      <c r="Y22" s="69" t="s">
        <v>37</v>
      </c>
      <c r="Z22" s="243">
        <v>4</v>
      </c>
      <c r="AA22" s="277"/>
      <c r="AB22" s="278" t="s">
        <v>109</v>
      </c>
      <c r="AD22" s="34"/>
      <c r="AE22" s="34"/>
      <c r="AF22" s="36"/>
      <c r="AG22" s="36"/>
      <c r="AH22" s="36"/>
    </row>
    <row r="23" spans="1:34" s="13" customFormat="1" ht="19.5" customHeight="1" x14ac:dyDescent="0.2">
      <c r="A23" s="81" t="s">
        <v>14</v>
      </c>
      <c r="B23" s="117" t="s">
        <v>133</v>
      </c>
      <c r="C23" s="481" t="s">
        <v>59</v>
      </c>
      <c r="D23" s="482"/>
      <c r="E23" s="251">
        <f t="shared" si="7"/>
        <v>3</v>
      </c>
      <c r="F23" s="267">
        <f t="shared" si="8"/>
        <v>4</v>
      </c>
      <c r="G23" s="250">
        <v>1</v>
      </c>
      <c r="H23" s="118">
        <v>2</v>
      </c>
      <c r="I23" s="118">
        <v>0</v>
      </c>
      <c r="J23" s="118" t="s">
        <v>38</v>
      </c>
      <c r="K23" s="238">
        <v>4</v>
      </c>
      <c r="L23" s="244"/>
      <c r="M23" s="118"/>
      <c r="N23" s="118"/>
      <c r="O23" s="118"/>
      <c r="P23" s="245"/>
      <c r="Q23" s="250"/>
      <c r="R23" s="118"/>
      <c r="S23" s="118"/>
      <c r="T23" s="69"/>
      <c r="U23" s="319"/>
      <c r="V23" s="244"/>
      <c r="W23" s="118"/>
      <c r="X23" s="118"/>
      <c r="Y23" s="118"/>
      <c r="Z23" s="245"/>
      <c r="AA23" s="278"/>
      <c r="AB23" s="278" t="s">
        <v>108</v>
      </c>
      <c r="AD23" s="34"/>
      <c r="AE23" s="34"/>
      <c r="AF23" s="36"/>
      <c r="AG23" s="36"/>
      <c r="AH23" s="36"/>
    </row>
    <row r="24" spans="1:34" s="13" customFormat="1" ht="18.75" customHeight="1" thickBot="1" x14ac:dyDescent="0.25">
      <c r="A24" s="81" t="s">
        <v>24</v>
      </c>
      <c r="B24" s="97" t="s">
        <v>134</v>
      </c>
      <c r="C24" s="477" t="s">
        <v>60</v>
      </c>
      <c r="D24" s="478"/>
      <c r="E24" s="252">
        <f>G24+H24+I24+L24+M24+N24+Q24+R24+S24+V24+W24+X24</f>
        <v>4</v>
      </c>
      <c r="F24" s="267">
        <f t="shared" si="8"/>
        <v>5</v>
      </c>
      <c r="G24" s="250"/>
      <c r="H24" s="118"/>
      <c r="I24" s="118"/>
      <c r="J24" s="118"/>
      <c r="K24" s="238"/>
      <c r="L24" s="244"/>
      <c r="M24" s="118"/>
      <c r="N24" s="118"/>
      <c r="O24" s="118"/>
      <c r="P24" s="245"/>
      <c r="Q24" s="250">
        <v>2</v>
      </c>
      <c r="R24" s="118">
        <v>2</v>
      </c>
      <c r="S24" s="118">
        <v>0</v>
      </c>
      <c r="T24" s="26" t="s">
        <v>37</v>
      </c>
      <c r="U24" s="238">
        <v>5</v>
      </c>
      <c r="V24" s="244"/>
      <c r="W24" s="118"/>
      <c r="X24" s="118"/>
      <c r="Y24" s="118"/>
      <c r="Z24" s="245"/>
      <c r="AA24" s="279"/>
      <c r="AB24" s="279" t="s">
        <v>107</v>
      </c>
      <c r="AD24" s="35"/>
      <c r="AE24" s="35"/>
      <c r="AF24" s="36"/>
      <c r="AG24" s="36"/>
      <c r="AH24" s="36"/>
    </row>
    <row r="25" spans="1:34" s="13" customFormat="1" ht="15" customHeight="1" thickBot="1" x14ac:dyDescent="0.25">
      <c r="A25" s="435"/>
      <c r="B25" s="495" t="s">
        <v>43</v>
      </c>
      <c r="C25" s="496"/>
      <c r="D25" s="496"/>
      <c r="E25" s="253">
        <f t="shared" ref="E25:Z25" si="9">E9+E15+E19</f>
        <v>49</v>
      </c>
      <c r="F25" s="253">
        <f t="shared" si="9"/>
        <v>58</v>
      </c>
      <c r="G25" s="122">
        <f t="shared" si="9"/>
        <v>9</v>
      </c>
      <c r="H25" s="123">
        <f t="shared" si="9"/>
        <v>6</v>
      </c>
      <c r="I25" s="123">
        <f t="shared" si="9"/>
        <v>8</v>
      </c>
      <c r="J25" s="123">
        <f t="shared" si="9"/>
        <v>0</v>
      </c>
      <c r="K25" s="239">
        <f t="shared" si="9"/>
        <v>26</v>
      </c>
      <c r="L25" s="246">
        <f t="shared" si="9"/>
        <v>6</v>
      </c>
      <c r="M25" s="123">
        <f t="shared" si="9"/>
        <v>4</v>
      </c>
      <c r="N25" s="123">
        <f t="shared" si="9"/>
        <v>6</v>
      </c>
      <c r="O25" s="123">
        <f t="shared" si="9"/>
        <v>0</v>
      </c>
      <c r="P25" s="247">
        <f t="shared" si="9"/>
        <v>19</v>
      </c>
      <c r="Q25" s="122">
        <f t="shared" si="9"/>
        <v>2</v>
      </c>
      <c r="R25" s="123">
        <f t="shared" si="9"/>
        <v>2</v>
      </c>
      <c r="S25" s="123">
        <f t="shared" si="9"/>
        <v>0</v>
      </c>
      <c r="T25" s="123">
        <f t="shared" si="9"/>
        <v>0</v>
      </c>
      <c r="U25" s="239">
        <f t="shared" si="9"/>
        <v>5</v>
      </c>
      <c r="V25" s="246">
        <f t="shared" si="9"/>
        <v>2</v>
      </c>
      <c r="W25" s="123">
        <f t="shared" si="9"/>
        <v>4</v>
      </c>
      <c r="X25" s="123">
        <f t="shared" si="9"/>
        <v>0</v>
      </c>
      <c r="Y25" s="123">
        <f t="shared" si="9"/>
        <v>0</v>
      </c>
      <c r="Z25" s="247">
        <f t="shared" si="9"/>
        <v>8</v>
      </c>
      <c r="AA25" s="124"/>
      <c r="AB25" s="125"/>
      <c r="AC25" s="29"/>
      <c r="AD25" s="24"/>
    </row>
    <row r="26" spans="1:34" s="13" customFormat="1" ht="15" customHeight="1" x14ac:dyDescent="0.2">
      <c r="A26" s="11"/>
      <c r="B26" s="25"/>
      <c r="C26" s="77"/>
      <c r="D26" s="26"/>
      <c r="E26" s="431"/>
      <c r="F26" s="430" t="s">
        <v>39</v>
      </c>
      <c r="G26" s="33"/>
      <c r="H26" s="33"/>
      <c r="I26" s="4"/>
      <c r="J26" s="119">
        <f>COUNTIF(J10:J24,"e")</f>
        <v>3</v>
      </c>
      <c r="K26" s="8"/>
      <c r="L26" s="33"/>
      <c r="M26" s="33"/>
      <c r="N26" s="4"/>
      <c r="O26" s="119">
        <f>COUNTIF(O10:O24,"e")</f>
        <v>1</v>
      </c>
      <c r="P26" s="8"/>
      <c r="Q26" s="33"/>
      <c r="R26" s="33"/>
      <c r="S26" s="4"/>
      <c r="T26" s="119">
        <f>COUNTIF(T10:T24,"e")</f>
        <v>1</v>
      </c>
      <c r="U26" s="8"/>
      <c r="V26" s="33"/>
      <c r="W26" s="33"/>
      <c r="X26" s="4"/>
      <c r="Y26" s="119">
        <f>COUNTIF(Y10:Y24,"e")</f>
        <v>2</v>
      </c>
      <c r="Z26" s="120"/>
      <c r="AA26" s="8"/>
      <c r="AB26" s="8"/>
      <c r="AC26" s="29"/>
      <c r="AD26" s="24"/>
    </row>
    <row r="27" spans="1:34" s="13" customFormat="1" ht="15" customHeight="1" thickBot="1" x14ac:dyDescent="0.25">
      <c r="A27" s="11"/>
      <c r="B27" s="413"/>
      <c r="C27" s="414"/>
      <c r="D27" s="26"/>
      <c r="E27" s="436"/>
      <c r="F27" s="437" t="s">
        <v>40</v>
      </c>
      <c r="G27" s="33"/>
      <c r="H27" s="33"/>
      <c r="I27" s="4"/>
      <c r="J27" s="438">
        <f>COUNTIF(J10:J24,"tm")</f>
        <v>3</v>
      </c>
      <c r="K27" s="33"/>
      <c r="L27" s="33"/>
      <c r="M27" s="33"/>
      <c r="N27" s="4"/>
      <c r="O27" s="438">
        <f>COUNTIF(O10:O24,"tm")</f>
        <v>3</v>
      </c>
      <c r="P27" s="33"/>
      <c r="Q27" s="33"/>
      <c r="R27" s="33"/>
      <c r="S27" s="4"/>
      <c r="T27" s="438">
        <f>COUNTIF(T10:T24,"tm")</f>
        <v>0</v>
      </c>
      <c r="U27" s="33"/>
      <c r="V27" s="33"/>
      <c r="W27" s="33"/>
      <c r="X27" s="4"/>
      <c r="Y27" s="438">
        <f>COUNTIF(Y10:Y24,"tm")</f>
        <v>0</v>
      </c>
      <c r="Z27" s="439"/>
      <c r="AA27" s="33"/>
      <c r="AB27" s="33"/>
      <c r="AC27" s="29"/>
      <c r="AD27" s="24"/>
    </row>
    <row r="28" spans="1:34" s="13" customFormat="1" ht="15" customHeight="1" x14ac:dyDescent="0.2">
      <c r="A28" s="11"/>
      <c r="B28" s="413"/>
      <c r="C28" s="414"/>
      <c r="D28" s="26"/>
      <c r="E28" s="449"/>
      <c r="F28" s="453" t="s">
        <v>118</v>
      </c>
      <c r="G28" s="451"/>
      <c r="H28" s="441">
        <f>H25+I25</f>
        <v>14</v>
      </c>
      <c r="I28" s="442"/>
      <c r="J28" s="443"/>
      <c r="K28" s="440"/>
      <c r="L28" s="440"/>
      <c r="M28" s="441">
        <f>M25+N25</f>
        <v>10</v>
      </c>
      <c r="N28" s="442"/>
      <c r="O28" s="443"/>
      <c r="P28" s="440"/>
      <c r="Q28" s="440"/>
      <c r="R28" s="441">
        <f>R25+S25</f>
        <v>2</v>
      </c>
      <c r="S28" s="442"/>
      <c r="T28" s="443"/>
      <c r="U28" s="440"/>
      <c r="V28" s="440"/>
      <c r="W28" s="441">
        <f>W25+X25</f>
        <v>4</v>
      </c>
      <c r="X28" s="442"/>
      <c r="Y28" s="443"/>
      <c r="Z28" s="444"/>
      <c r="AA28" s="33"/>
      <c r="AB28" s="33"/>
      <c r="AC28" s="29"/>
      <c r="AD28" s="24"/>
    </row>
    <row r="29" spans="1:34" s="13" customFormat="1" ht="15" customHeight="1" thickBot="1" x14ac:dyDescent="0.25">
      <c r="A29" s="11"/>
      <c r="B29" s="413"/>
      <c r="C29" s="414"/>
      <c r="D29" s="26"/>
      <c r="E29" s="450"/>
      <c r="F29" s="454" t="s">
        <v>119</v>
      </c>
      <c r="G29" s="452">
        <f>G25+H25+I25</f>
        <v>23</v>
      </c>
      <c r="H29" s="446"/>
      <c r="I29" s="447"/>
      <c r="J29" s="116"/>
      <c r="K29" s="446"/>
      <c r="L29" s="445">
        <f>L25+M25+N25</f>
        <v>16</v>
      </c>
      <c r="M29" s="446"/>
      <c r="N29" s="447"/>
      <c r="O29" s="116"/>
      <c r="P29" s="446"/>
      <c r="Q29" s="445">
        <f>Q25+R25</f>
        <v>4</v>
      </c>
      <c r="R29" s="446"/>
      <c r="S29" s="447"/>
      <c r="T29" s="116"/>
      <c r="U29" s="446"/>
      <c r="V29" s="445">
        <f>V25+W25</f>
        <v>6</v>
      </c>
      <c r="W29" s="445"/>
      <c r="X29" s="447"/>
      <c r="Y29" s="116"/>
      <c r="Z29" s="448"/>
      <c r="AA29" s="33"/>
      <c r="AB29" s="33"/>
      <c r="AC29" s="29"/>
      <c r="AD29" s="24"/>
    </row>
    <row r="30" spans="1:34" s="13" customFormat="1" ht="15" customHeight="1" x14ac:dyDescent="0.2">
      <c r="A30" s="11"/>
      <c r="B30" s="25"/>
      <c r="D30" s="26"/>
      <c r="E30" s="27"/>
      <c r="F30" s="28"/>
      <c r="J30" s="27"/>
      <c r="K30" s="28"/>
      <c r="L30" s="27"/>
      <c r="M30" s="27"/>
      <c r="N30" s="27"/>
      <c r="O30" s="27"/>
      <c r="P30" s="28"/>
      <c r="Q30" s="27"/>
      <c r="R30" s="27"/>
      <c r="S30" s="27"/>
      <c r="T30" s="27"/>
      <c r="U30" s="28"/>
      <c r="V30" s="27"/>
      <c r="W30" s="27"/>
      <c r="X30" s="27"/>
      <c r="Y30" s="27"/>
      <c r="Z30" s="28"/>
      <c r="AA30" s="28"/>
      <c r="AB30" s="28"/>
      <c r="AC30" s="29"/>
      <c r="AD30" s="24"/>
    </row>
    <row r="31" spans="1:34" s="13" customFormat="1" ht="15" customHeight="1" x14ac:dyDescent="0.2">
      <c r="A31" s="11"/>
      <c r="B31" s="25"/>
      <c r="D31" s="26"/>
      <c r="E31" s="27"/>
      <c r="F31" s="28"/>
      <c r="G31" s="483"/>
      <c r="H31" s="483"/>
      <c r="I31" s="483"/>
      <c r="J31" s="27"/>
      <c r="K31" s="28"/>
      <c r="L31" s="483"/>
      <c r="M31" s="483"/>
      <c r="N31" s="483"/>
      <c r="O31" s="27"/>
      <c r="P31" s="28"/>
      <c r="Q31" s="483"/>
      <c r="R31" s="483"/>
      <c r="S31" s="483"/>
      <c r="T31" s="27"/>
      <c r="U31" s="28"/>
      <c r="V31" s="483"/>
      <c r="W31" s="483"/>
      <c r="X31" s="483"/>
      <c r="Y31" s="27"/>
      <c r="Z31" s="28"/>
      <c r="AA31" s="28"/>
      <c r="AB31" s="28"/>
      <c r="AC31" s="29"/>
      <c r="AD31" s="24"/>
    </row>
    <row r="32" spans="1:34" s="13" customFormat="1" ht="15" customHeight="1" x14ac:dyDescent="0.2">
      <c r="A32" s="11"/>
      <c r="B32" s="25"/>
      <c r="D32" s="26"/>
      <c r="S32" s="13" t="s">
        <v>117</v>
      </c>
      <c r="AA32" s="28"/>
      <c r="AB32" s="28"/>
      <c r="AC32" s="29"/>
      <c r="AD32" s="24"/>
    </row>
    <row r="33" spans="3:22" ht="15.75" x14ac:dyDescent="0.2">
      <c r="C33" s="6" t="s">
        <v>23</v>
      </c>
      <c r="U33" s="13"/>
      <c r="V33" s="13" t="s">
        <v>66</v>
      </c>
    </row>
  </sheetData>
  <mergeCells count="33">
    <mergeCell ref="Q31:S31"/>
    <mergeCell ref="V31:X31"/>
    <mergeCell ref="A9:C9"/>
    <mergeCell ref="A15:C15"/>
    <mergeCell ref="G31:I31"/>
    <mergeCell ref="L31:N31"/>
    <mergeCell ref="C13:D13"/>
    <mergeCell ref="C14:D14"/>
    <mergeCell ref="C20:D20"/>
    <mergeCell ref="A19:C19"/>
    <mergeCell ref="C17:D17"/>
    <mergeCell ref="C21:D21"/>
    <mergeCell ref="C22:D22"/>
    <mergeCell ref="C10:D10"/>
    <mergeCell ref="C12:D12"/>
    <mergeCell ref="B25:D25"/>
    <mergeCell ref="C24:D24"/>
    <mergeCell ref="C16:D16"/>
    <mergeCell ref="C11:D11"/>
    <mergeCell ref="C18:D18"/>
    <mergeCell ref="C23:D23"/>
    <mergeCell ref="Z2:AB2"/>
    <mergeCell ref="AB6:AB8"/>
    <mergeCell ref="Z3:AB3"/>
    <mergeCell ref="Z4:AB4"/>
    <mergeCell ref="A5:AC5"/>
    <mergeCell ref="AA6:AA7"/>
    <mergeCell ref="A6:A7"/>
    <mergeCell ref="B6:B7"/>
    <mergeCell ref="C6:C7"/>
    <mergeCell ref="F6:F7"/>
    <mergeCell ref="G6:Z6"/>
    <mergeCell ref="V7:Z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pageSetUpPr fitToPage="1"/>
  </sheetPr>
  <dimension ref="A1:DH89"/>
  <sheetViews>
    <sheetView showGridLines="0" tabSelected="1" zoomScale="70" zoomScaleNormal="70" zoomScaleSheetLayoutView="100" workbookViewId="0">
      <selection activeCell="O8" sqref="O8"/>
    </sheetView>
  </sheetViews>
  <sheetFormatPr defaultColWidth="9.140625" defaultRowHeight="12.75" x14ac:dyDescent="0.2"/>
  <cols>
    <col min="1" max="1" width="5.140625" style="2" customWidth="1"/>
    <col min="2" max="2" width="17.7109375" style="5" customWidth="1"/>
    <col min="3" max="3" width="70.140625" style="6" customWidth="1"/>
    <col min="4" max="4" width="10" style="4" customWidth="1"/>
    <col min="5" max="5" width="9.28515625" style="4" customWidth="1"/>
    <col min="6" max="6" width="3.5703125" style="4" customWidth="1"/>
    <col min="7" max="7" width="6.28515625" style="4" customWidth="1"/>
    <col min="8" max="8" width="4.140625" style="4" customWidth="1"/>
    <col min="9" max="9" width="3.5703125" style="4" customWidth="1"/>
    <col min="10" max="10" width="4.85546875" style="4" customWidth="1"/>
    <col min="11" max="11" width="3.5703125" style="4" customWidth="1"/>
    <col min="12" max="12" width="4.85546875" style="4" customWidth="1"/>
    <col min="13" max="13" width="3.7109375" style="4" customWidth="1"/>
    <col min="14" max="14" width="3.5703125" style="4" customWidth="1"/>
    <col min="15" max="15" width="5.140625" style="4" customWidth="1"/>
    <col min="16" max="16" width="3.5703125" style="4" customWidth="1"/>
    <col min="17" max="17" width="4.7109375" style="4" customWidth="1"/>
    <col min="18" max="19" width="3.5703125" style="4" customWidth="1"/>
    <col min="20" max="20" width="5.85546875" style="4" customWidth="1"/>
    <col min="21" max="21" width="3.5703125" style="4" customWidth="1"/>
    <col min="22" max="22" width="5" style="4" customWidth="1"/>
    <col min="23" max="24" width="3.5703125" style="4" customWidth="1"/>
    <col min="25" max="25" width="5" style="4" customWidth="1"/>
    <col min="26" max="26" width="27.140625" style="4" customWidth="1"/>
    <col min="27" max="27" width="40.85546875" style="4" customWidth="1"/>
    <col min="28" max="29" width="9.140625" style="4" hidden="1" customWidth="1"/>
    <col min="30" max="16384" width="9.140625" style="4"/>
  </cols>
  <sheetData>
    <row r="1" spans="1:112" s="15" customFormat="1" ht="18" x14ac:dyDescent="0.2">
      <c r="A1" s="16" t="s">
        <v>61</v>
      </c>
      <c r="B1" s="17"/>
      <c r="C1" s="18"/>
      <c r="F1" s="19"/>
      <c r="G1" s="19"/>
      <c r="H1" s="19"/>
      <c r="I1" s="19"/>
      <c r="J1" s="19"/>
      <c r="K1" s="19"/>
      <c r="M1" s="15" t="s">
        <v>63</v>
      </c>
      <c r="S1" s="19"/>
      <c r="T1" s="19"/>
      <c r="U1" s="19"/>
      <c r="V1" s="19"/>
      <c r="W1" s="19"/>
      <c r="X1" s="19"/>
      <c r="Y1" s="19"/>
    </row>
    <row r="2" spans="1:112" s="15" customFormat="1" ht="18" x14ac:dyDescent="0.2">
      <c r="A2" s="16" t="s">
        <v>62</v>
      </c>
      <c r="B2" s="17"/>
      <c r="C2" s="18"/>
      <c r="F2" s="19"/>
      <c r="G2" s="19"/>
      <c r="H2" s="19"/>
      <c r="I2" s="19"/>
      <c r="J2" s="19"/>
      <c r="K2" s="19"/>
      <c r="L2" s="19"/>
      <c r="M2" s="15" t="s">
        <v>64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6"/>
      <c r="Z2" s="541" t="s">
        <v>151</v>
      </c>
      <c r="AA2" s="542"/>
      <c r="AB2" s="542"/>
      <c r="AC2" s="543"/>
      <c r="AD2" s="543"/>
    </row>
    <row r="3" spans="1:112" s="15" customFormat="1" ht="18" x14ac:dyDescent="0.2">
      <c r="A3" s="16"/>
      <c r="B3" s="17"/>
      <c r="C3" s="18"/>
      <c r="F3" s="19"/>
      <c r="G3" s="19"/>
      <c r="H3" s="19"/>
      <c r="I3" s="19"/>
      <c r="J3" s="19"/>
      <c r="K3" s="19"/>
      <c r="L3" s="19"/>
      <c r="N3" s="19"/>
      <c r="O3" s="19" t="s">
        <v>65</v>
      </c>
      <c r="P3" s="19"/>
      <c r="Q3" s="19"/>
      <c r="R3" s="19"/>
      <c r="S3" s="19"/>
      <c r="T3" s="19"/>
      <c r="U3" s="19"/>
      <c r="V3" s="19"/>
      <c r="W3" s="19"/>
      <c r="X3" s="19"/>
      <c r="Y3" s="16" t="s">
        <v>155</v>
      </c>
      <c r="Z3" s="541"/>
      <c r="AA3" s="541"/>
      <c r="AB3" s="544"/>
      <c r="AC3" s="544"/>
      <c r="AD3" s="544"/>
    </row>
    <row r="4" spans="1:112" ht="21.75" customHeight="1" x14ac:dyDescent="0.2">
      <c r="E4" s="15"/>
      <c r="F4" s="19"/>
      <c r="G4" s="19"/>
      <c r="H4" s="19"/>
      <c r="I4" s="19"/>
      <c r="J4" s="19"/>
      <c r="K4" s="19"/>
      <c r="L4" s="19"/>
      <c r="N4" s="19"/>
      <c r="O4" s="19" t="s">
        <v>67</v>
      </c>
      <c r="P4" s="19"/>
      <c r="Q4" s="19"/>
      <c r="S4" s="19"/>
      <c r="T4" s="19"/>
      <c r="U4" s="19"/>
      <c r="V4" s="19"/>
      <c r="W4" s="19"/>
      <c r="X4" s="19"/>
      <c r="Y4" s="19"/>
      <c r="Z4" s="545" t="s">
        <v>156</v>
      </c>
      <c r="AA4" s="545"/>
      <c r="AB4" s="546"/>
      <c r="AC4" s="546"/>
      <c r="AD4" s="546"/>
    </row>
    <row r="5" spans="1:112" ht="21.75" customHeight="1" x14ac:dyDescent="0.2">
      <c r="E5" s="15"/>
      <c r="F5" s="19"/>
      <c r="G5" s="521" t="s">
        <v>121</v>
      </c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19"/>
      <c r="Y5" s="19"/>
      <c r="Z5" s="16"/>
      <c r="AA5" s="16"/>
    </row>
    <row r="6" spans="1:112" ht="25.5" customHeight="1" thickBot="1" x14ac:dyDescent="0.25">
      <c r="A6" s="461" t="s">
        <v>103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</row>
    <row r="7" spans="1:112" s="13" customFormat="1" ht="20.25" customHeight="1" thickBot="1" x14ac:dyDescent="0.25">
      <c r="A7" s="464"/>
      <c r="B7" s="466" t="s">
        <v>48</v>
      </c>
      <c r="C7" s="468" t="s">
        <v>50</v>
      </c>
      <c r="D7" s="12" t="s">
        <v>44</v>
      </c>
      <c r="E7" s="470" t="s">
        <v>46</v>
      </c>
      <c r="F7" s="474" t="s">
        <v>36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6"/>
      <c r="Z7" s="509" t="s">
        <v>47</v>
      </c>
      <c r="AA7" s="458" t="s">
        <v>49</v>
      </c>
    </row>
    <row r="8" spans="1:112" s="13" customFormat="1" ht="20.25" customHeight="1" thickBot="1" x14ac:dyDescent="0.25">
      <c r="A8" s="498"/>
      <c r="B8" s="504"/>
      <c r="C8" s="507"/>
      <c r="D8" s="14" t="s">
        <v>45</v>
      </c>
      <c r="E8" s="508"/>
      <c r="F8" s="111"/>
      <c r="G8" s="112"/>
      <c r="H8" s="112" t="s">
        <v>0</v>
      </c>
      <c r="I8" s="112"/>
      <c r="J8" s="143"/>
      <c r="K8" s="110"/>
      <c r="L8" s="110"/>
      <c r="M8" s="110" t="s">
        <v>1</v>
      </c>
      <c r="N8" s="110"/>
      <c r="O8" s="126"/>
      <c r="P8" s="111"/>
      <c r="Q8" s="112"/>
      <c r="R8" s="142" t="s">
        <v>2</v>
      </c>
      <c r="S8" s="112"/>
      <c r="T8" s="143"/>
      <c r="U8" s="111"/>
      <c r="V8" s="112"/>
      <c r="W8" s="142" t="s">
        <v>3</v>
      </c>
      <c r="X8" s="112"/>
      <c r="Y8" s="143"/>
      <c r="Z8" s="510"/>
      <c r="AA8" s="519"/>
    </row>
    <row r="9" spans="1:112" ht="18.75" customHeight="1" thickBot="1" x14ac:dyDescent="0.25">
      <c r="A9" s="104"/>
      <c r="B9" s="105"/>
      <c r="C9" s="106"/>
      <c r="D9" s="166"/>
      <c r="E9" s="418"/>
      <c r="F9" s="23" t="s">
        <v>31</v>
      </c>
      <c r="G9" s="23" t="s">
        <v>32</v>
      </c>
      <c r="H9" s="23" t="s">
        <v>33</v>
      </c>
      <c r="I9" s="23" t="s">
        <v>34</v>
      </c>
      <c r="J9" s="127" t="s">
        <v>35</v>
      </c>
      <c r="K9" s="111" t="s">
        <v>31</v>
      </c>
      <c r="L9" s="23" t="s">
        <v>32</v>
      </c>
      <c r="M9" s="23" t="s">
        <v>33</v>
      </c>
      <c r="N9" s="23" t="s">
        <v>34</v>
      </c>
      <c r="O9" s="127" t="s">
        <v>35</v>
      </c>
      <c r="P9" s="111" t="s">
        <v>31</v>
      </c>
      <c r="Q9" s="23" t="s">
        <v>32</v>
      </c>
      <c r="R9" s="23" t="s">
        <v>33</v>
      </c>
      <c r="S9" s="23" t="s">
        <v>34</v>
      </c>
      <c r="T9" s="127" t="s">
        <v>35</v>
      </c>
      <c r="U9" s="111" t="s">
        <v>31</v>
      </c>
      <c r="V9" s="23" t="s">
        <v>32</v>
      </c>
      <c r="W9" s="23" t="s">
        <v>33</v>
      </c>
      <c r="X9" s="23" t="s">
        <v>34</v>
      </c>
      <c r="Y9" s="143" t="s">
        <v>35</v>
      </c>
      <c r="Z9" s="432" t="s">
        <v>48</v>
      </c>
      <c r="AA9" s="520"/>
    </row>
    <row r="10" spans="1:112" ht="33.75" customHeight="1" thickBot="1" x14ac:dyDescent="0.25">
      <c r="A10" s="499" t="s">
        <v>86</v>
      </c>
      <c r="B10" s="500"/>
      <c r="C10" s="500"/>
      <c r="D10" s="167">
        <f>SUM(D11:D15)</f>
        <v>22</v>
      </c>
      <c r="E10" s="160">
        <f>E11+E12+E13+E14+E15</f>
        <v>24</v>
      </c>
      <c r="F10" s="108">
        <f t="shared" ref="F10:Y10" si="0">SUM(F11:F15)</f>
        <v>0</v>
      </c>
      <c r="G10" s="101">
        <f t="shared" si="0"/>
        <v>0</v>
      </c>
      <c r="H10" s="101">
        <f t="shared" si="0"/>
        <v>0</v>
      </c>
      <c r="I10" s="101">
        <f t="shared" si="0"/>
        <v>0</v>
      </c>
      <c r="J10" s="109">
        <f t="shared" si="0"/>
        <v>0</v>
      </c>
      <c r="K10" s="134">
        <f t="shared" si="0"/>
        <v>2</v>
      </c>
      <c r="L10" s="101">
        <f t="shared" si="0"/>
        <v>7</v>
      </c>
      <c r="M10" s="101">
        <f t="shared" si="0"/>
        <v>0</v>
      </c>
      <c r="N10" s="101">
        <f t="shared" si="0"/>
        <v>0</v>
      </c>
      <c r="O10" s="128">
        <f t="shared" si="0"/>
        <v>11</v>
      </c>
      <c r="P10" s="108">
        <f t="shared" si="0"/>
        <v>6</v>
      </c>
      <c r="Q10" s="101">
        <f t="shared" si="0"/>
        <v>7</v>
      </c>
      <c r="R10" s="101">
        <f t="shared" si="0"/>
        <v>0</v>
      </c>
      <c r="S10" s="101">
        <f t="shared" si="0"/>
        <v>0</v>
      </c>
      <c r="T10" s="109">
        <f t="shared" si="0"/>
        <v>13</v>
      </c>
      <c r="U10" s="108">
        <f t="shared" si="0"/>
        <v>0</v>
      </c>
      <c r="V10" s="101">
        <f t="shared" si="0"/>
        <v>0</v>
      </c>
      <c r="W10" s="101">
        <f t="shared" si="0"/>
        <v>0</v>
      </c>
      <c r="X10" s="101">
        <f t="shared" si="0"/>
        <v>0</v>
      </c>
      <c r="Y10" s="109">
        <f t="shared" si="0"/>
        <v>0</v>
      </c>
      <c r="Z10" s="416"/>
      <c r="AA10" s="231"/>
    </row>
    <row r="11" spans="1:112" s="37" customFormat="1" ht="23.25" customHeight="1" x14ac:dyDescent="0.2">
      <c r="A11" s="81" t="s">
        <v>19</v>
      </c>
      <c r="B11" s="92" t="s">
        <v>135</v>
      </c>
      <c r="C11" s="403" t="s">
        <v>120</v>
      </c>
      <c r="D11" s="168">
        <f>F11+G11+H11+K11+L11+M11+P11+Q11+R11+U11+V11+W11</f>
        <v>4</v>
      </c>
      <c r="E11" s="161">
        <f>J11+O11+T11+Y11</f>
        <v>4</v>
      </c>
      <c r="F11" s="144"/>
      <c r="G11" s="107"/>
      <c r="H11" s="107"/>
      <c r="I11" s="107"/>
      <c r="J11" s="145"/>
      <c r="K11" s="135"/>
      <c r="L11" s="107"/>
      <c r="M11" s="107"/>
      <c r="N11" s="107"/>
      <c r="O11" s="129"/>
      <c r="P11" s="144">
        <v>2</v>
      </c>
      <c r="Q11" s="107">
        <v>2</v>
      </c>
      <c r="R11" s="107">
        <v>0</v>
      </c>
      <c r="S11" s="107" t="s">
        <v>37</v>
      </c>
      <c r="T11" s="145">
        <v>4</v>
      </c>
      <c r="U11" s="144"/>
      <c r="V11" s="107"/>
      <c r="W11" s="107"/>
      <c r="X11" s="107"/>
      <c r="Y11" s="145"/>
      <c r="Z11" s="214"/>
      <c r="AA11" s="227" t="s">
        <v>108</v>
      </c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</row>
    <row r="12" spans="1:112" ht="25.5" customHeight="1" x14ac:dyDescent="0.2">
      <c r="A12" s="81" t="s">
        <v>10</v>
      </c>
      <c r="B12" s="67" t="s">
        <v>136</v>
      </c>
      <c r="C12" s="322" t="s">
        <v>71</v>
      </c>
      <c r="D12" s="168">
        <f t="shared" ref="D12:D15" si="1">F12+G12+H12+K12+L12+M12+P12+Q12+R12+U12+V12+W12</f>
        <v>5</v>
      </c>
      <c r="E12" s="161">
        <f t="shared" ref="E12:E15" si="2">J12+O12+T12+Y12</f>
        <v>5</v>
      </c>
      <c r="F12" s="146"/>
      <c r="G12" s="71"/>
      <c r="H12" s="71"/>
      <c r="I12" s="71"/>
      <c r="J12" s="147"/>
      <c r="K12" s="136"/>
      <c r="L12" s="71"/>
      <c r="M12" s="71"/>
      <c r="N12" s="71"/>
      <c r="O12" s="130"/>
      <c r="P12" s="146">
        <v>2</v>
      </c>
      <c r="Q12" s="71">
        <v>3</v>
      </c>
      <c r="R12" s="71">
        <v>0</v>
      </c>
      <c r="S12" s="71" t="s">
        <v>38</v>
      </c>
      <c r="T12" s="147">
        <v>5</v>
      </c>
      <c r="U12" s="146"/>
      <c r="V12" s="71"/>
      <c r="W12" s="71"/>
      <c r="X12" s="71"/>
      <c r="Y12" s="147"/>
      <c r="Z12" s="215"/>
      <c r="AA12" s="228" t="s">
        <v>116</v>
      </c>
    </row>
    <row r="13" spans="1:112" s="74" customFormat="1" ht="22.5" customHeight="1" x14ac:dyDescent="0.2">
      <c r="A13" s="81" t="s">
        <v>11</v>
      </c>
      <c r="B13" s="72" t="s">
        <v>137</v>
      </c>
      <c r="C13" s="322" t="s">
        <v>72</v>
      </c>
      <c r="D13" s="320">
        <f>F13+G13+H13+K13+L13+M13+P13+Q13+R13+U13+V13+W13</f>
        <v>5</v>
      </c>
      <c r="E13" s="321">
        <f t="shared" si="2"/>
        <v>5</v>
      </c>
      <c r="F13" s="148"/>
      <c r="G13" s="73"/>
      <c r="H13" s="73"/>
      <c r="I13" s="73"/>
      <c r="J13" s="149"/>
      <c r="K13" s="137">
        <v>2</v>
      </c>
      <c r="L13" s="73">
        <v>3</v>
      </c>
      <c r="M13" s="73">
        <v>0</v>
      </c>
      <c r="N13" s="73" t="s">
        <v>37</v>
      </c>
      <c r="O13" s="131">
        <v>5</v>
      </c>
      <c r="P13" s="148"/>
      <c r="Q13" s="392"/>
      <c r="R13" s="73"/>
      <c r="S13" s="73"/>
      <c r="T13" s="149"/>
      <c r="U13" s="148"/>
      <c r="V13" s="73"/>
      <c r="W13" s="73"/>
      <c r="X13" s="73"/>
      <c r="Y13" s="149"/>
      <c r="Z13" s="216"/>
      <c r="AA13" s="229" t="s">
        <v>111</v>
      </c>
    </row>
    <row r="14" spans="1:112" s="74" customFormat="1" ht="30" customHeight="1" x14ac:dyDescent="0.2">
      <c r="A14" s="81" t="s">
        <v>12</v>
      </c>
      <c r="B14" s="72" t="s">
        <v>138</v>
      </c>
      <c r="C14" s="456" t="s">
        <v>152</v>
      </c>
      <c r="D14" s="320">
        <f t="shared" si="1"/>
        <v>4</v>
      </c>
      <c r="E14" s="321">
        <f t="shared" si="2"/>
        <v>4</v>
      </c>
      <c r="F14" s="148"/>
      <c r="G14" s="73"/>
      <c r="H14" s="73"/>
      <c r="I14" s="73"/>
      <c r="J14" s="149"/>
      <c r="K14" s="137"/>
      <c r="L14" s="73"/>
      <c r="M14" s="73"/>
      <c r="N14" s="73"/>
      <c r="O14" s="131"/>
      <c r="P14" s="148">
        <v>2</v>
      </c>
      <c r="Q14" s="73">
        <v>2</v>
      </c>
      <c r="R14" s="73">
        <v>0</v>
      </c>
      <c r="S14" s="73" t="s">
        <v>38</v>
      </c>
      <c r="T14" s="149">
        <v>4</v>
      </c>
      <c r="U14" s="148"/>
      <c r="V14" s="73"/>
      <c r="W14" s="73"/>
      <c r="X14" s="73"/>
      <c r="Y14" s="149"/>
      <c r="Z14" s="216"/>
      <c r="AA14" s="229" t="s">
        <v>114</v>
      </c>
    </row>
    <row r="15" spans="1:112" s="74" customFormat="1" ht="18" customHeight="1" thickBot="1" x14ac:dyDescent="0.25">
      <c r="A15" s="81" t="s">
        <v>25</v>
      </c>
      <c r="B15" s="97" t="s">
        <v>139</v>
      </c>
      <c r="C15" s="318" t="s">
        <v>73</v>
      </c>
      <c r="D15" s="168">
        <f t="shared" si="1"/>
        <v>4</v>
      </c>
      <c r="E15" s="161">
        <f t="shared" si="2"/>
        <v>6</v>
      </c>
      <c r="F15" s="150"/>
      <c r="G15" s="98"/>
      <c r="H15" s="98"/>
      <c r="I15" s="98"/>
      <c r="J15" s="151"/>
      <c r="K15" s="138">
        <v>0</v>
      </c>
      <c r="L15" s="98">
        <v>4</v>
      </c>
      <c r="M15" s="98">
        <v>0</v>
      </c>
      <c r="N15" s="98" t="s">
        <v>38</v>
      </c>
      <c r="O15" s="386">
        <v>6</v>
      </c>
      <c r="P15" s="150"/>
      <c r="Q15" s="98"/>
      <c r="R15" s="98"/>
      <c r="S15" s="98"/>
      <c r="T15" s="151"/>
      <c r="U15" s="150"/>
      <c r="V15" s="98"/>
      <c r="W15" s="98"/>
      <c r="X15" s="98"/>
      <c r="Y15" s="151"/>
      <c r="Z15" s="217"/>
      <c r="AA15" s="230" t="s">
        <v>115</v>
      </c>
    </row>
    <row r="16" spans="1:112" ht="18" customHeight="1" thickBot="1" x14ac:dyDescent="0.25">
      <c r="A16" s="501" t="s">
        <v>68</v>
      </c>
      <c r="B16" s="502"/>
      <c r="C16" s="503"/>
      <c r="D16" s="167">
        <f>D17+D18</f>
        <v>4</v>
      </c>
      <c r="E16" s="160">
        <f>E17+E18</f>
        <v>6</v>
      </c>
      <c r="F16" s="108"/>
      <c r="G16" s="101"/>
      <c r="H16" s="101"/>
      <c r="I16" s="101"/>
      <c r="J16" s="109"/>
      <c r="K16" s="134"/>
      <c r="L16" s="134"/>
      <c r="M16" s="134"/>
      <c r="N16" s="134"/>
      <c r="O16" s="218"/>
      <c r="P16" s="108">
        <f t="shared" ref="P16" si="3">SUM(P17,P18)</f>
        <v>0</v>
      </c>
      <c r="Q16" s="134">
        <f>Q17+Q18</f>
        <v>0</v>
      </c>
      <c r="R16" s="134">
        <f>R17+R18</f>
        <v>0</v>
      </c>
      <c r="S16" s="134"/>
      <c r="T16" s="280">
        <f>T17+T18</f>
        <v>0</v>
      </c>
      <c r="U16" s="108">
        <f>U17+U18</f>
        <v>4</v>
      </c>
      <c r="V16" s="101">
        <f>V17+V18</f>
        <v>0</v>
      </c>
      <c r="W16" s="101">
        <f>W17+W18</f>
        <v>0</v>
      </c>
      <c r="X16" s="101"/>
      <c r="Y16" s="109">
        <f>Y17+Y18</f>
        <v>6</v>
      </c>
      <c r="Z16" s="218"/>
      <c r="AA16" s="167"/>
      <c r="AB16" s="70" t="s">
        <v>15</v>
      </c>
      <c r="AC16" s="21">
        <v>6</v>
      </c>
    </row>
    <row r="17" spans="1:30" ht="18" customHeight="1" x14ac:dyDescent="0.2">
      <c r="A17" s="99" t="s">
        <v>13</v>
      </c>
      <c r="B17" s="99"/>
      <c r="C17" s="407" t="s">
        <v>79</v>
      </c>
      <c r="D17" s="169">
        <f>F17+G17+H17+K17+L17+M17+P17+Q17+R17+U17+V17+W17</f>
        <v>2</v>
      </c>
      <c r="E17" s="162">
        <f>J17+O17+T17+Y17</f>
        <v>3</v>
      </c>
      <c r="F17" s="152"/>
      <c r="G17" s="100"/>
      <c r="H17" s="100"/>
      <c r="I17" s="100"/>
      <c r="J17" s="153"/>
      <c r="K17" s="139"/>
      <c r="L17" s="100"/>
      <c r="M17" s="100"/>
      <c r="N17" s="100"/>
      <c r="O17" s="132"/>
      <c r="P17" s="152"/>
      <c r="Q17" s="100"/>
      <c r="R17" s="100"/>
      <c r="S17" s="26"/>
      <c r="T17" s="153"/>
      <c r="U17" s="409">
        <v>2</v>
      </c>
      <c r="V17" s="410">
        <v>0</v>
      </c>
      <c r="W17" s="410">
        <v>0</v>
      </c>
      <c r="X17" s="410" t="s">
        <v>38</v>
      </c>
      <c r="Y17" s="411">
        <v>3</v>
      </c>
      <c r="Z17" s="219"/>
      <c r="AA17" s="169"/>
      <c r="AB17" s="79"/>
      <c r="AC17" s="80"/>
    </row>
    <row r="18" spans="1:30" ht="18" customHeight="1" thickBot="1" x14ac:dyDescent="0.25">
      <c r="A18" s="99" t="s">
        <v>26</v>
      </c>
      <c r="B18" s="95"/>
      <c r="C18" s="408" t="s">
        <v>78</v>
      </c>
      <c r="D18" s="169">
        <f>F18+G18+H18+K18+L18+M18+P18+Q18+R18+U18+V18+W18</f>
        <v>2</v>
      </c>
      <c r="E18" s="163">
        <f>J18+O18+T18+Y18</f>
        <v>3</v>
      </c>
      <c r="F18" s="154"/>
      <c r="G18" s="96"/>
      <c r="H18" s="96"/>
      <c r="I18" s="96"/>
      <c r="J18" s="155"/>
      <c r="K18" s="140"/>
      <c r="L18" s="96"/>
      <c r="M18" s="96"/>
      <c r="N18" s="96"/>
      <c r="O18" s="133"/>
      <c r="P18" s="154"/>
      <c r="Q18" s="96"/>
      <c r="R18" s="96"/>
      <c r="S18" s="96"/>
      <c r="T18" s="155"/>
      <c r="U18" s="150">
        <v>2</v>
      </c>
      <c r="V18" s="98">
        <v>0</v>
      </c>
      <c r="W18" s="98">
        <v>0</v>
      </c>
      <c r="X18" s="98" t="s">
        <v>38</v>
      </c>
      <c r="Y18" s="151">
        <v>3</v>
      </c>
      <c r="Z18" s="220"/>
      <c r="AA18" s="170"/>
      <c r="AB18" s="79"/>
      <c r="AC18" s="80"/>
    </row>
    <row r="19" spans="1:30" s="77" customFormat="1" ht="24" customHeight="1" thickBot="1" x14ac:dyDescent="0.25">
      <c r="A19" s="334" t="s">
        <v>27</v>
      </c>
      <c r="B19" s="335" t="s">
        <v>149</v>
      </c>
      <c r="C19" s="336" t="s">
        <v>74</v>
      </c>
      <c r="D19" s="337">
        <f>P19+Q19+R19+U19+V19+W19</f>
        <v>0</v>
      </c>
      <c r="E19" s="338">
        <f>T19+Y19</f>
        <v>15</v>
      </c>
      <c r="F19" s="339"/>
      <c r="G19" s="340"/>
      <c r="H19" s="340"/>
      <c r="I19" s="340"/>
      <c r="J19" s="341"/>
      <c r="K19" s="342"/>
      <c r="L19" s="340"/>
      <c r="M19" s="340"/>
      <c r="N19" s="340"/>
      <c r="O19" s="393"/>
      <c r="P19" s="394">
        <v>0</v>
      </c>
      <c r="Q19" s="395">
        <v>0</v>
      </c>
      <c r="R19" s="395">
        <v>0</v>
      </c>
      <c r="S19" s="395" t="s">
        <v>38</v>
      </c>
      <c r="T19" s="396">
        <v>15</v>
      </c>
      <c r="U19" s="394"/>
      <c r="V19" s="395"/>
      <c r="W19" s="395"/>
      <c r="X19" s="395"/>
      <c r="Y19" s="396"/>
      <c r="Z19" s="343"/>
      <c r="AA19" s="344"/>
      <c r="AB19" s="75"/>
      <c r="AC19" s="76"/>
    </row>
    <row r="20" spans="1:30" s="77" customFormat="1" ht="24" customHeight="1" thickBot="1" x14ac:dyDescent="0.25">
      <c r="A20" s="387" t="s">
        <v>28</v>
      </c>
      <c r="B20" s="335" t="s">
        <v>150</v>
      </c>
      <c r="C20" s="336" t="s">
        <v>75</v>
      </c>
      <c r="D20" s="337">
        <f>F20+G20+H20+K20+L20+M20+P20+Q20+R20+U20+V20+W20</f>
        <v>0</v>
      </c>
      <c r="E20" s="338">
        <f>J20+O20+T20+Y20</f>
        <v>15</v>
      </c>
      <c r="F20" s="388"/>
      <c r="G20" s="389"/>
      <c r="H20" s="389"/>
      <c r="I20" s="342"/>
      <c r="J20" s="341"/>
      <c r="K20" s="342"/>
      <c r="L20" s="342"/>
      <c r="M20" s="342"/>
      <c r="N20" s="342"/>
      <c r="O20" s="397"/>
      <c r="P20" s="394"/>
      <c r="Q20" s="395"/>
      <c r="R20" s="395"/>
      <c r="S20" s="395"/>
      <c r="T20" s="396"/>
      <c r="U20" s="394">
        <v>0</v>
      </c>
      <c r="V20" s="395">
        <v>0</v>
      </c>
      <c r="W20" s="395">
        <v>0</v>
      </c>
      <c r="X20" s="395" t="s">
        <v>38</v>
      </c>
      <c r="Y20" s="396">
        <v>15</v>
      </c>
      <c r="Z20" s="343"/>
      <c r="AA20" s="344"/>
      <c r="AB20" s="390"/>
      <c r="AC20" s="391"/>
    </row>
    <row r="21" spans="1:30" ht="16.5" thickBot="1" x14ac:dyDescent="0.25">
      <c r="A21" s="511" t="s">
        <v>70</v>
      </c>
      <c r="B21" s="512"/>
      <c r="C21" s="513"/>
      <c r="D21" s="171">
        <f>D22+D23</f>
        <v>2</v>
      </c>
      <c r="E21" s="164">
        <f>E22+E23</f>
        <v>2</v>
      </c>
      <c r="F21" s="398">
        <f>SUM(F22,F23)</f>
        <v>0</v>
      </c>
      <c r="G21" s="399">
        <f t="shared" ref="G21" si="4">SUM(G22,G23)</f>
        <v>1</v>
      </c>
      <c r="H21" s="399">
        <v>0</v>
      </c>
      <c r="I21" s="400"/>
      <c r="J21" s="401">
        <f>J22+J23</f>
        <v>1</v>
      </c>
      <c r="K21" s="400">
        <f>SUM(K22:K23)</f>
        <v>0</v>
      </c>
      <c r="L21" s="400">
        <f t="shared" ref="L21:O21" si="5">SUM(L22:L23)</f>
        <v>1</v>
      </c>
      <c r="M21" s="400">
        <f t="shared" si="5"/>
        <v>0</v>
      </c>
      <c r="N21" s="400"/>
      <c r="O21" s="400">
        <f t="shared" si="5"/>
        <v>1</v>
      </c>
      <c r="P21" s="156"/>
      <c r="Q21" s="113"/>
      <c r="R21" s="113"/>
      <c r="S21" s="113"/>
      <c r="T21" s="157"/>
      <c r="U21" s="156"/>
      <c r="V21" s="114"/>
      <c r="W21" s="102"/>
      <c r="X21" s="102"/>
      <c r="Y21" s="103"/>
      <c r="Z21" s="221"/>
      <c r="AA21" s="231"/>
    </row>
    <row r="22" spans="1:30" ht="16.5" thickBot="1" x14ac:dyDescent="0.25">
      <c r="A22" s="347" t="s">
        <v>17</v>
      </c>
      <c r="B22" s="348"/>
      <c r="C22" s="349" t="s">
        <v>76</v>
      </c>
      <c r="D22" s="346">
        <f>F22+G22+K22+L22+M22</f>
        <v>1</v>
      </c>
      <c r="E22" s="165">
        <f>J22+O22</f>
        <v>1</v>
      </c>
      <c r="F22" s="350">
        <v>0</v>
      </c>
      <c r="G22" s="351">
        <v>1</v>
      </c>
      <c r="H22" s="351">
        <v>0</v>
      </c>
      <c r="I22" s="351" t="s">
        <v>105</v>
      </c>
      <c r="J22" s="352">
        <v>1</v>
      </c>
      <c r="K22" s="84"/>
      <c r="L22" s="82"/>
      <c r="M22" s="82"/>
      <c r="N22" s="82"/>
      <c r="O22" s="83"/>
      <c r="P22" s="350"/>
      <c r="Q22" s="351"/>
      <c r="R22" s="351"/>
      <c r="S22" s="351"/>
      <c r="T22" s="352"/>
      <c r="U22" s="84"/>
      <c r="V22" s="93"/>
      <c r="W22" s="94"/>
      <c r="X22" s="94"/>
      <c r="Y22" s="353"/>
      <c r="Z22" s="355"/>
      <c r="AA22" s="355"/>
    </row>
    <row r="23" spans="1:30" ht="16.5" thickBot="1" x14ac:dyDescent="0.25">
      <c r="A23" s="347" t="s">
        <v>29</v>
      </c>
      <c r="B23" s="86"/>
      <c r="C23" s="376" t="s">
        <v>77</v>
      </c>
      <c r="D23" s="89">
        <f>F23+G23+K23+L23+M23</f>
        <v>1</v>
      </c>
      <c r="E23" s="88">
        <f>J23+O23</f>
        <v>1</v>
      </c>
      <c r="F23" s="158"/>
      <c r="G23" s="87"/>
      <c r="H23" s="87"/>
      <c r="I23" s="87"/>
      <c r="J23" s="159">
        <v>0</v>
      </c>
      <c r="K23" s="89">
        <v>0</v>
      </c>
      <c r="L23" s="87">
        <v>1</v>
      </c>
      <c r="M23" s="87">
        <v>0</v>
      </c>
      <c r="N23" s="87" t="s">
        <v>105</v>
      </c>
      <c r="O23" s="88">
        <v>1</v>
      </c>
      <c r="P23" s="158"/>
      <c r="Q23" s="87"/>
      <c r="R23" s="87"/>
      <c r="S23" s="87"/>
      <c r="T23" s="159"/>
      <c r="U23" s="89"/>
      <c r="V23" s="90"/>
      <c r="W23" s="91"/>
      <c r="X23" s="91"/>
      <c r="Y23" s="354"/>
      <c r="Z23" s="226"/>
      <c r="AA23" s="226"/>
    </row>
    <row r="24" spans="1:30" ht="16.5" thickBot="1" x14ac:dyDescent="0.25">
      <c r="A24" s="516" t="s">
        <v>69</v>
      </c>
      <c r="B24" s="517"/>
      <c r="C24" s="518"/>
      <c r="D24" s="370"/>
      <c r="E24" s="371"/>
      <c r="F24" s="367"/>
      <c r="G24" s="368"/>
      <c r="H24" s="368"/>
      <c r="I24" s="368"/>
      <c r="J24" s="369"/>
      <c r="K24" s="370"/>
      <c r="L24" s="368"/>
      <c r="M24" s="368"/>
      <c r="N24" s="368"/>
      <c r="O24" s="371"/>
      <c r="P24" s="367"/>
      <c r="Q24" s="368"/>
      <c r="R24" s="368"/>
      <c r="S24" s="368"/>
      <c r="T24" s="369"/>
      <c r="U24" s="370"/>
      <c r="V24" s="372"/>
      <c r="W24" s="373"/>
      <c r="X24" s="373"/>
      <c r="Y24" s="374"/>
      <c r="Z24" s="375"/>
      <c r="AA24" s="375"/>
    </row>
    <row r="25" spans="1:30" ht="16.5" thickBot="1" x14ac:dyDescent="0.25">
      <c r="A25" s="331" t="s">
        <v>30</v>
      </c>
      <c r="B25" s="356"/>
      <c r="C25" s="357" t="s">
        <v>80</v>
      </c>
      <c r="D25" s="345" t="s">
        <v>101</v>
      </c>
      <c r="E25" s="362"/>
      <c r="F25" s="358"/>
      <c r="G25" s="359"/>
      <c r="H25" s="359"/>
      <c r="I25" s="359"/>
      <c r="J25" s="360"/>
      <c r="K25" s="345"/>
      <c r="L25" s="361"/>
      <c r="M25" s="361"/>
      <c r="N25" s="361"/>
      <c r="O25" s="362"/>
      <c r="P25" s="358"/>
      <c r="Q25" s="359"/>
      <c r="R25" s="359"/>
      <c r="S25" s="359"/>
      <c r="T25" s="360"/>
      <c r="U25" s="345"/>
      <c r="V25" s="363"/>
      <c r="W25" s="364"/>
      <c r="X25" s="364"/>
      <c r="Y25" s="365"/>
      <c r="Z25" s="366"/>
      <c r="AA25" s="366"/>
    </row>
    <row r="26" spans="1:30" ht="16.5" thickBot="1" x14ac:dyDescent="0.25">
      <c r="A26" s="514" t="s">
        <v>100</v>
      </c>
      <c r="B26" s="515"/>
      <c r="C26" s="515"/>
      <c r="D26" s="171">
        <f>'MSc  BASIC'!E25+'EHS specialisation'!D10+'EHS specialisation'!D16+'EHS specialisation'!D19+'EHS specialisation'!D21</f>
        <v>77</v>
      </c>
      <c r="E26" s="164">
        <f>'MSc  BASIC'!F25+'EHS specialisation'!E10+'EHS specialisation'!E16+'EHS specialisation'!E19+'EHS specialisation'!E20+'EHS specialisation'!E21</f>
        <v>120</v>
      </c>
      <c r="F26" s="115">
        <f>'MSc  BASIC'!G25+'EHS specialisation'!F10+'EHS specialisation'!F16+'EHS specialisation'!F19+'EHS specialisation'!F21</f>
        <v>9</v>
      </c>
      <c r="G26" s="115">
        <f>'MSc  BASIC'!H25+'EHS specialisation'!G10+'EHS specialisation'!G16+'EHS specialisation'!G19+'EHS specialisation'!G21</f>
        <v>7</v>
      </c>
      <c r="H26" s="115">
        <f>'MSc  BASIC'!I25+'EHS specialisation'!H10+'EHS specialisation'!H16+'EHS specialisation'!H19+'EHS specialisation'!H21</f>
        <v>8</v>
      </c>
      <c r="I26" s="115"/>
      <c r="J26" s="115">
        <f>'MSc  BASIC'!K25+'EHS specialisation'!J10+'EHS specialisation'!J16+'EHS specialisation'!J21+'EHS specialisation'!J19</f>
        <v>27</v>
      </c>
      <c r="K26" s="115">
        <f>'MSc  BASIC'!L25+'EHS specialisation'!K10+'EHS specialisation'!K16+'EHS specialisation'!K19+'EHS specialisation'!K21</f>
        <v>8</v>
      </c>
      <c r="L26" s="115">
        <f>'MSc  BASIC'!M25+'EHS specialisation'!L10+'EHS specialisation'!L16+'EHS specialisation'!L19+'EHS specialisation'!L21</f>
        <v>12</v>
      </c>
      <c r="M26" s="115">
        <f>'MSc  BASIC'!N25+'EHS specialisation'!M10+'EHS specialisation'!M16+'EHS specialisation'!M21+'EHS specialisation'!M19</f>
        <v>6</v>
      </c>
      <c r="N26" s="115"/>
      <c r="O26" s="115">
        <f>'MSc  BASIC'!P25+'EHS specialisation'!O10+'EHS specialisation'!O16+'EHS specialisation'!O19+'EHS specialisation'!O21</f>
        <v>31</v>
      </c>
      <c r="P26" s="115">
        <f>'MSc  BASIC'!Q25+'EHS specialisation'!P10+'EHS specialisation'!P16+'EHS specialisation'!P19+'EHS specialisation'!P21</f>
        <v>8</v>
      </c>
      <c r="Q26" s="115">
        <f>'MSc  BASIC'!R25+'EHS specialisation'!Q10+'EHS specialisation'!Q16+'EHS specialisation'!Q19+'EHS specialisation'!Q21</f>
        <v>9</v>
      </c>
      <c r="R26" s="115">
        <f>'MSc  BASIC'!S25+'EHS specialisation'!R10+'EHS specialisation'!R16+'EHS specialisation'!R19+'EHS specialisation'!R21</f>
        <v>0</v>
      </c>
      <c r="S26" s="115"/>
      <c r="T26" s="115">
        <f>'MSc  BASIC'!U25+'EHS specialisation'!T10+'EHS specialisation'!T16+'EHS specialisation'!T19</f>
        <v>33</v>
      </c>
      <c r="U26" s="115">
        <f>'MSc  BASIC'!V25+'EHS specialisation'!U10+'EHS specialisation'!U16+'EHS specialisation'!U19+'EHS specialisation'!U21</f>
        <v>6</v>
      </c>
      <c r="V26" s="115">
        <f>'MSc  BASIC'!W25+'EHS specialisation'!V10+'EHS specialisation'!V16+'EHS specialisation'!V19+'EHS specialisation'!V21</f>
        <v>4</v>
      </c>
      <c r="W26" s="115">
        <f>'MSc  BASIC'!X25+'EHS specialisation'!W10+'EHS specialisation'!W16+'EHS specialisation'!W19+'EHS specialisation'!W21</f>
        <v>0</v>
      </c>
      <c r="X26" s="115"/>
      <c r="Y26" s="273">
        <f>'MSc  BASIC'!Z25+'EHS specialisation'!Y10+'EHS specialisation'!Y16+'EHS specialisation'!Y20</f>
        <v>29</v>
      </c>
      <c r="Z26" s="231"/>
      <c r="AA26" s="231"/>
    </row>
    <row r="27" spans="1:30" s="183" customFormat="1" ht="20.25" customHeight="1" x14ac:dyDescent="0.2">
      <c r="A27" s="523" t="s">
        <v>84</v>
      </c>
      <c r="B27" s="174"/>
      <c r="C27" s="175" t="s">
        <v>81</v>
      </c>
      <c r="D27" s="176">
        <f>D26</f>
        <v>77</v>
      </c>
      <c r="E27" s="177"/>
      <c r="F27" s="178"/>
      <c r="G27" s="179"/>
      <c r="H27" s="179"/>
      <c r="I27" s="179"/>
      <c r="J27" s="180"/>
      <c r="K27" s="178"/>
      <c r="L27" s="179"/>
      <c r="M27" s="179"/>
      <c r="N27" s="179"/>
      <c r="O27" s="180"/>
      <c r="P27" s="178"/>
      <c r="Q27" s="179"/>
      <c r="R27" s="179"/>
      <c r="S27" s="179"/>
      <c r="T27" s="180"/>
      <c r="U27" s="178"/>
      <c r="V27" s="179"/>
      <c r="W27" s="179"/>
      <c r="X27" s="179"/>
      <c r="Y27" s="180"/>
      <c r="Z27" s="222"/>
      <c r="AA27" s="232"/>
      <c r="AB27" s="178"/>
      <c r="AC27" s="181"/>
      <c r="AD27" s="182"/>
    </row>
    <row r="28" spans="1:30" s="183" customFormat="1" ht="22.5" customHeight="1" x14ac:dyDescent="0.2">
      <c r="A28" s="524"/>
      <c r="B28" s="184"/>
      <c r="C28" s="185" t="s">
        <v>82</v>
      </c>
      <c r="D28" s="186">
        <f>G26+H26+L26+M26+Q26+R26+V26+W26</f>
        <v>46</v>
      </c>
      <c r="E28" s="187"/>
      <c r="F28" s="188"/>
      <c r="G28" s="189"/>
      <c r="H28" s="190"/>
      <c r="I28" s="190"/>
      <c r="J28" s="191"/>
      <c r="K28" s="188"/>
      <c r="L28" s="189"/>
      <c r="M28" s="190"/>
      <c r="N28" s="190"/>
      <c r="O28" s="191"/>
      <c r="P28" s="188"/>
      <c r="Q28" s="189"/>
      <c r="R28" s="190"/>
      <c r="S28" s="190"/>
      <c r="T28" s="191"/>
      <c r="U28" s="188"/>
      <c r="V28" s="189"/>
      <c r="W28" s="190"/>
      <c r="X28" s="190"/>
      <c r="Y28" s="191"/>
      <c r="Z28" s="223"/>
      <c r="AA28" s="233"/>
      <c r="AB28" s="188"/>
      <c r="AC28" s="193"/>
      <c r="AD28" s="195"/>
    </row>
    <row r="29" spans="1:30" s="183" customFormat="1" ht="31.5" customHeight="1" x14ac:dyDescent="0.2">
      <c r="A29" s="524"/>
      <c r="B29" s="184"/>
      <c r="C29" s="185" t="s">
        <v>83</v>
      </c>
      <c r="D29" s="186">
        <f>(D28/D27)*100</f>
        <v>59.740259740259738</v>
      </c>
      <c r="E29" s="187"/>
      <c r="F29" s="188"/>
      <c r="G29" s="192"/>
      <c r="H29" s="190"/>
      <c r="I29" s="193"/>
      <c r="J29" s="191"/>
      <c r="K29" s="188"/>
      <c r="L29" s="189"/>
      <c r="M29" s="190"/>
      <c r="N29" s="190"/>
      <c r="O29" s="191"/>
      <c r="P29" s="188"/>
      <c r="Q29" s="189"/>
      <c r="R29" s="190"/>
      <c r="S29" s="190"/>
      <c r="T29" s="191"/>
      <c r="U29" s="188"/>
      <c r="V29" s="189"/>
      <c r="W29" s="190"/>
      <c r="X29" s="190"/>
      <c r="Y29" s="194"/>
      <c r="Z29" s="223"/>
      <c r="AA29" s="233"/>
      <c r="AB29" s="188"/>
      <c r="AC29" s="193"/>
      <c r="AD29" s="195"/>
    </row>
    <row r="30" spans="1:30" s="183" customFormat="1" ht="20.25" customHeight="1" x14ac:dyDescent="0.2">
      <c r="A30" s="524"/>
      <c r="B30" s="184"/>
      <c r="C30" s="185" t="s">
        <v>39</v>
      </c>
      <c r="D30" s="196"/>
      <c r="E30" s="187"/>
      <c r="F30" s="197"/>
      <c r="G30" s="198"/>
      <c r="H30" s="198"/>
      <c r="I30" s="189">
        <f>COUNTIF(I11:I23,"e")</f>
        <v>0</v>
      </c>
      <c r="J30" s="199"/>
      <c r="K30" s="200"/>
      <c r="L30" s="189"/>
      <c r="M30" s="189"/>
      <c r="N30" s="189">
        <f>COUNTIF(N11:N23,"e")</f>
        <v>1</v>
      </c>
      <c r="O30" s="201"/>
      <c r="P30" s="202"/>
      <c r="Q30" s="189"/>
      <c r="R30" s="189"/>
      <c r="S30" s="189">
        <f>COUNTIF(S11:S23,"e")</f>
        <v>1</v>
      </c>
      <c r="T30" s="199"/>
      <c r="U30" s="200"/>
      <c r="V30" s="189"/>
      <c r="W30" s="189"/>
      <c r="X30" s="189">
        <f>COUNTIF(X11:X23,"e")</f>
        <v>0</v>
      </c>
      <c r="Y30" s="201"/>
      <c r="Z30" s="224"/>
      <c r="AA30" s="234"/>
      <c r="AB30" s="202"/>
      <c r="AC30" s="189" t="e">
        <f>COUNTIF('[1]KÖM BSc F  ALAP N'!AE$11:AE$49,"v")+COUNTIF(AC$13:AC$26, "v")+COUNTIF(AC$36:AC$44,"v")</f>
        <v>#VALUE!</v>
      </c>
      <c r="AD30" s="195"/>
    </row>
    <row r="31" spans="1:30" s="183" customFormat="1" ht="20.25" customHeight="1" x14ac:dyDescent="0.2">
      <c r="A31" s="525"/>
      <c r="B31" s="419"/>
      <c r="C31" s="185" t="s">
        <v>40</v>
      </c>
      <c r="D31" s="196"/>
      <c r="E31" s="420"/>
      <c r="F31" s="421"/>
      <c r="G31" s="422"/>
      <c r="H31" s="422"/>
      <c r="I31" s="189">
        <f>COUNTIF(I12:I24,"tm")</f>
        <v>0</v>
      </c>
      <c r="J31" s="424"/>
      <c r="K31" s="425"/>
      <c r="L31" s="423"/>
      <c r="M31" s="423"/>
      <c r="N31" s="423">
        <f>COUNTIF(N11:N23,"TM")</f>
        <v>1</v>
      </c>
      <c r="O31" s="426"/>
      <c r="P31" s="427"/>
      <c r="Q31" s="423"/>
      <c r="R31" s="423"/>
      <c r="S31" s="423">
        <f>COUNTIF(S11:S23,"tm")</f>
        <v>3</v>
      </c>
      <c r="T31" s="424"/>
      <c r="U31" s="425"/>
      <c r="V31" s="423"/>
      <c r="W31" s="423"/>
      <c r="X31" s="423">
        <f>COUNTIF(X11:X23,"tm")</f>
        <v>3</v>
      </c>
      <c r="Y31" s="426"/>
      <c r="Z31" s="428"/>
      <c r="AA31" s="429"/>
      <c r="AB31" s="202"/>
      <c r="AC31" s="189"/>
      <c r="AD31" s="195"/>
    </row>
    <row r="32" spans="1:30" s="183" customFormat="1" ht="22.5" customHeight="1" thickBot="1" x14ac:dyDescent="0.25">
      <c r="A32" s="526"/>
      <c r="B32" s="203"/>
      <c r="C32" s="204" t="s">
        <v>106</v>
      </c>
      <c r="D32" s="205"/>
      <c r="E32" s="206"/>
      <c r="F32" s="207"/>
      <c r="G32" s="208"/>
      <c r="H32" s="208"/>
      <c r="I32" s="210">
        <f>COUNTIF(I12:I24,"a3")</f>
        <v>1</v>
      </c>
      <c r="J32" s="212"/>
      <c r="K32" s="209"/>
      <c r="L32" s="210"/>
      <c r="M32" s="210"/>
      <c r="N32" s="210">
        <f>COUNTIF(N11:N23,"a3")</f>
        <v>1</v>
      </c>
      <c r="O32" s="211"/>
      <c r="P32" s="213"/>
      <c r="Q32" s="210"/>
      <c r="R32" s="210"/>
      <c r="S32" s="210">
        <f>COUNTIF(S11:S23,"tsr")</f>
        <v>0</v>
      </c>
      <c r="T32" s="212"/>
      <c r="U32" s="209"/>
      <c r="V32" s="210"/>
      <c r="W32" s="210"/>
      <c r="X32" s="210">
        <f>COUNTIF(X11:X23,"tsr")</f>
        <v>0</v>
      </c>
      <c r="Y32" s="211"/>
      <c r="Z32" s="225"/>
      <c r="AA32" s="235"/>
      <c r="AB32" s="202"/>
      <c r="AC32" s="189" t="e">
        <f>COUNTIF('[1]KÖM BSc F  ALAP N'!AE$11:AE$49,"é")+COUNTIF(AC$13:AC$26, "é")+COUNTIF(AC$36:AC$44,"é")</f>
        <v>#VALUE!</v>
      </c>
      <c r="AD32" s="182"/>
    </row>
    <row r="34" spans="2:27" ht="12.75" customHeight="1" x14ac:dyDescent="0.2">
      <c r="B34" s="4"/>
      <c r="C34" s="412"/>
      <c r="D34" s="3"/>
      <c r="E34" s="3"/>
      <c r="F34" s="1"/>
      <c r="G34" s="1"/>
      <c r="H34" s="1"/>
      <c r="I34" s="1"/>
      <c r="J34" s="8"/>
      <c r="K34" s="8"/>
      <c r="L34" s="8"/>
      <c r="M34" s="8"/>
      <c r="N34" s="1"/>
      <c r="O34" s="8"/>
      <c r="P34" s="8"/>
      <c r="Q34" s="8"/>
      <c r="R34" s="8"/>
      <c r="S34" s="1"/>
      <c r="T34" s="8"/>
      <c r="U34" s="8"/>
      <c r="V34" s="8"/>
      <c r="W34" s="8"/>
      <c r="X34" s="1"/>
      <c r="Y34" s="8"/>
      <c r="Z34" s="8"/>
      <c r="AA34" s="8"/>
    </row>
    <row r="35" spans="2:27" ht="12.75" customHeight="1" x14ac:dyDescent="0.2">
      <c r="B35" s="9"/>
      <c r="C35" s="461"/>
      <c r="D35" s="461"/>
      <c r="E35" s="3"/>
      <c r="F35" s="1"/>
      <c r="G35" s="1"/>
      <c r="H35" s="1"/>
      <c r="I35" s="1"/>
      <c r="J35" s="8"/>
      <c r="K35" s="8"/>
      <c r="L35" s="8"/>
      <c r="M35" s="8"/>
      <c r="N35" s="1"/>
      <c r="O35" s="8"/>
      <c r="P35" s="8"/>
      <c r="Q35" s="8"/>
      <c r="R35" s="8"/>
      <c r="S35" s="1"/>
      <c r="T35" s="8"/>
      <c r="U35" s="8"/>
      <c r="V35" s="8"/>
      <c r="W35" s="8"/>
      <c r="X35" s="1"/>
      <c r="Y35" s="8"/>
      <c r="Z35" s="8"/>
      <c r="AA35" s="8"/>
    </row>
    <row r="36" spans="2:27" ht="12.75" customHeight="1" x14ac:dyDescent="0.2">
      <c r="B36" s="9"/>
      <c r="C36" s="7"/>
      <c r="D36" s="3"/>
      <c r="E36" s="3"/>
      <c r="F36" s="1"/>
      <c r="G36" s="1"/>
      <c r="H36" s="1"/>
      <c r="I36" s="1"/>
      <c r="J36" s="8"/>
      <c r="K36" s="1"/>
      <c r="L36" s="8"/>
      <c r="M36" s="8"/>
      <c r="N36" s="8"/>
      <c r="O36" s="8"/>
      <c r="P36" s="8"/>
      <c r="Q36" s="8"/>
      <c r="R36" s="8"/>
      <c r="S36" s="1"/>
      <c r="T36" s="8"/>
      <c r="U36" s="8"/>
      <c r="V36" s="8"/>
      <c r="W36" s="8"/>
      <c r="X36" s="1"/>
      <c r="Y36" s="8"/>
      <c r="Z36" s="8"/>
      <c r="AA36" s="8"/>
    </row>
    <row r="37" spans="2:27" ht="12.75" customHeight="1" x14ac:dyDescent="0.2">
      <c r="B37" s="9" t="s">
        <v>96</v>
      </c>
      <c r="C37" s="7"/>
      <c r="D37" s="3"/>
      <c r="E37" s="3"/>
      <c r="F37" s="1"/>
      <c r="G37" s="1"/>
      <c r="H37" s="1"/>
      <c r="I37" s="1"/>
      <c r="J37" s="8"/>
      <c r="K37" s="1"/>
      <c r="L37" s="8"/>
      <c r="M37" s="32" t="s">
        <v>117</v>
      </c>
      <c r="N37" s="8"/>
      <c r="O37" s="8"/>
      <c r="P37" s="8"/>
      <c r="Q37" s="8"/>
      <c r="R37" s="8"/>
      <c r="X37" s="1"/>
      <c r="Y37" s="8"/>
      <c r="Z37" s="8"/>
      <c r="AA37" s="8"/>
    </row>
    <row r="38" spans="2:27" ht="12.75" customHeight="1" x14ac:dyDescent="0.2">
      <c r="B38" s="9" t="s">
        <v>98</v>
      </c>
      <c r="C38" s="7"/>
      <c r="D38" s="3"/>
      <c r="E38" s="3"/>
      <c r="F38" s="1"/>
      <c r="G38" s="1"/>
      <c r="H38" s="1"/>
      <c r="I38" s="1"/>
      <c r="J38" s="8"/>
      <c r="K38" s="1"/>
      <c r="L38" s="8"/>
      <c r="M38" s="32" t="s">
        <v>66</v>
      </c>
      <c r="N38" s="8"/>
      <c r="O38" s="8"/>
      <c r="P38" s="8"/>
      <c r="Q38" s="8"/>
      <c r="R38" s="8"/>
      <c r="X38" s="1"/>
      <c r="Y38" s="8"/>
      <c r="Z38" s="8"/>
      <c r="AA38" s="8"/>
    </row>
    <row r="39" spans="2:27" ht="12.75" customHeight="1" x14ac:dyDescent="0.2">
      <c r="B39" s="412" t="s">
        <v>154</v>
      </c>
      <c r="C39" s="540"/>
      <c r="D39" s="3"/>
      <c r="E39" s="3"/>
      <c r="F39" s="1"/>
      <c r="G39" s="1"/>
      <c r="H39" s="1"/>
      <c r="I39" s="1"/>
      <c r="J39" s="8"/>
      <c r="K39" s="1"/>
      <c r="L39" s="8"/>
      <c r="M39" s="32"/>
      <c r="N39" s="8"/>
      <c r="O39" s="8"/>
      <c r="P39" s="8"/>
      <c r="Q39" s="8"/>
      <c r="R39" s="8"/>
      <c r="X39" s="1"/>
      <c r="Y39" s="8"/>
      <c r="Z39" s="8"/>
      <c r="AA39" s="8"/>
    </row>
    <row r="40" spans="2:27" ht="12.75" customHeight="1" x14ac:dyDescent="0.2">
      <c r="B40" s="9" t="s">
        <v>99</v>
      </c>
      <c r="C40" s="7"/>
      <c r="D40" s="3"/>
      <c r="E40" s="3"/>
      <c r="F40" s="1"/>
      <c r="G40" s="1"/>
      <c r="H40" s="1"/>
      <c r="I40" s="1"/>
      <c r="J40" s="8"/>
      <c r="K40" s="1"/>
      <c r="L40" s="8"/>
      <c r="M40" s="32"/>
      <c r="N40" s="8"/>
      <c r="O40" s="8"/>
      <c r="P40" s="8"/>
      <c r="Q40" s="8"/>
      <c r="R40" s="8"/>
      <c r="X40" s="1"/>
      <c r="Y40" s="8"/>
      <c r="Z40" s="8"/>
      <c r="AA40" s="8"/>
    </row>
    <row r="41" spans="2:27" ht="12.75" customHeight="1" x14ac:dyDescent="0.2">
      <c r="B41" s="9" t="s">
        <v>97</v>
      </c>
      <c r="D41" s="3"/>
      <c r="E41" s="3"/>
      <c r="F41" s="1"/>
      <c r="G41" s="1"/>
      <c r="H41" s="1"/>
      <c r="I41" s="1"/>
      <c r="J41" s="8"/>
      <c r="K41" s="1"/>
      <c r="L41" s="8"/>
      <c r="M41" s="8"/>
      <c r="N41" s="8"/>
      <c r="O41" s="8"/>
      <c r="P41" s="8"/>
      <c r="Q41" s="8"/>
      <c r="R41" s="8"/>
      <c r="X41" s="1"/>
      <c r="Y41" s="8"/>
      <c r="Z41" s="8"/>
      <c r="AA41" s="8"/>
    </row>
    <row r="42" spans="2:27" ht="12.75" customHeight="1" x14ac:dyDescent="0.2">
      <c r="B42" s="9"/>
      <c r="D42" s="3"/>
      <c r="E42" s="3"/>
      <c r="F42" s="1"/>
      <c r="G42" s="1"/>
      <c r="H42" s="1"/>
      <c r="I42" s="1"/>
      <c r="J42" s="8"/>
      <c r="K42" s="8"/>
      <c r="L42" s="8"/>
      <c r="M42" s="8"/>
      <c r="N42" s="1"/>
      <c r="O42" s="8"/>
      <c r="P42" s="8"/>
      <c r="Q42" s="8"/>
      <c r="R42" s="8"/>
      <c r="X42" s="1"/>
      <c r="Y42" s="8"/>
      <c r="Z42" s="8"/>
      <c r="AA42" s="8"/>
    </row>
    <row r="55" spans="27:27" ht="15.75" customHeight="1" x14ac:dyDescent="0.2"/>
    <row r="56" spans="27:27" ht="12.75" customHeight="1" x14ac:dyDescent="0.2">
      <c r="AA56" s="10"/>
    </row>
    <row r="57" spans="27:27" ht="13.5" customHeight="1" x14ac:dyDescent="0.2"/>
    <row r="68" ht="15" customHeight="1" x14ac:dyDescent="0.2"/>
    <row r="69" ht="15" customHeight="1" x14ac:dyDescent="0.2"/>
    <row r="89" spans="5:18" ht="15.75" x14ac:dyDescent="0.2">
      <c r="E89" s="13"/>
      <c r="F89" s="13"/>
      <c r="G89" s="13"/>
      <c r="H89" s="13"/>
      <c r="I89" s="13"/>
      <c r="J89" s="13"/>
      <c r="K89" s="13"/>
      <c r="L89" s="13"/>
      <c r="M89" s="26"/>
      <c r="N89" s="26"/>
      <c r="O89" s="26"/>
      <c r="P89" s="26"/>
      <c r="Q89" s="26"/>
      <c r="R89" s="39"/>
    </row>
  </sheetData>
  <mergeCells count="18">
    <mergeCell ref="AB3:AD3"/>
    <mergeCell ref="AA7:AA9"/>
    <mergeCell ref="G5:W5"/>
    <mergeCell ref="Z4:AD4"/>
    <mergeCell ref="A27:A32"/>
    <mergeCell ref="C35:D35"/>
    <mergeCell ref="A6:AA6"/>
    <mergeCell ref="A7:A8"/>
    <mergeCell ref="A10:C10"/>
    <mergeCell ref="A16:C16"/>
    <mergeCell ref="B7:B8"/>
    <mergeCell ref="F7:Y7"/>
    <mergeCell ref="C7:C8"/>
    <mergeCell ref="E7:E8"/>
    <mergeCell ref="Z7:Z8"/>
    <mergeCell ref="A21:C21"/>
    <mergeCell ref="A26:C26"/>
    <mergeCell ref="A24:C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&amp;L&amp;D&amp;C&amp;F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7"/>
  <sheetViews>
    <sheetView zoomScale="85" zoomScaleNormal="85" zoomScaleSheetLayoutView="80" workbookViewId="0">
      <selection activeCell="C28" sqref="C28"/>
    </sheetView>
  </sheetViews>
  <sheetFormatPr defaultRowHeight="12.75" x14ac:dyDescent="0.2"/>
  <cols>
    <col min="1" max="1" width="5.28515625" customWidth="1"/>
    <col min="2" max="2" width="20.5703125" customWidth="1"/>
    <col min="3" max="3" width="65.42578125" style="57" customWidth="1"/>
    <col min="4" max="4" width="10.28515625" style="57" customWidth="1"/>
    <col min="5" max="5" width="9" style="57" customWidth="1"/>
    <col min="6" max="6" width="3" customWidth="1"/>
    <col min="7" max="7" width="3.85546875" customWidth="1"/>
    <col min="8" max="8" width="4" customWidth="1"/>
    <col min="9" max="9" width="3.5703125" customWidth="1"/>
    <col min="10" max="10" width="4" customWidth="1"/>
    <col min="11" max="11" width="3.85546875" customWidth="1"/>
    <col min="12" max="14" width="4" customWidth="1"/>
    <col min="15" max="15" width="3.85546875" customWidth="1"/>
    <col min="16" max="16" width="3" customWidth="1"/>
    <col min="17" max="17" width="3.7109375" customWidth="1"/>
    <col min="18" max="18" width="4" customWidth="1"/>
    <col min="19" max="19" width="3.7109375" customWidth="1"/>
    <col min="20" max="20" width="4.28515625" customWidth="1"/>
    <col min="21" max="21" width="3.28515625" customWidth="1"/>
    <col min="22" max="22" width="4.140625" customWidth="1"/>
    <col min="23" max="23" width="4.28515625" customWidth="1"/>
    <col min="24" max="24" width="4" customWidth="1"/>
    <col min="25" max="25" width="3.85546875" customWidth="1"/>
    <col min="26" max="26" width="25.7109375" customWidth="1"/>
    <col min="27" max="35" width="3.28515625" customWidth="1"/>
    <col min="36" max="36" width="17.28515625" customWidth="1"/>
  </cols>
  <sheetData>
    <row r="1" spans="1:33" s="15" customFormat="1" ht="18" x14ac:dyDescent="0.2">
      <c r="A1" s="16" t="s">
        <v>61</v>
      </c>
      <c r="B1" s="17"/>
      <c r="C1" s="18"/>
      <c r="F1" s="19"/>
      <c r="G1" s="19"/>
      <c r="H1" s="19"/>
      <c r="I1" s="19"/>
      <c r="J1" s="19" t="s">
        <v>63</v>
      </c>
      <c r="K1" s="19"/>
      <c r="S1" s="19"/>
      <c r="T1" s="19"/>
      <c r="U1" s="19"/>
      <c r="V1" s="19"/>
      <c r="W1" s="19"/>
      <c r="X1" s="19"/>
      <c r="Y1" s="19"/>
      <c r="AB1" s="20"/>
    </row>
    <row r="2" spans="1:33" s="15" customFormat="1" ht="18" x14ac:dyDescent="0.2">
      <c r="A2" s="16" t="s">
        <v>62</v>
      </c>
      <c r="B2" s="17"/>
      <c r="C2" s="18"/>
      <c r="F2" s="19"/>
      <c r="G2" s="19"/>
      <c r="H2" s="19"/>
      <c r="I2" s="19"/>
      <c r="J2" s="19" t="s">
        <v>64</v>
      </c>
      <c r="K2" s="19"/>
      <c r="L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  <c r="AA2" s="20"/>
      <c r="AB2" s="20"/>
      <c r="AC2" s="20"/>
    </row>
    <row r="3" spans="1:33" s="15" customFormat="1" ht="18" x14ac:dyDescent="0.2">
      <c r="A3" s="16"/>
      <c r="B3" s="17"/>
      <c r="C3" s="18"/>
      <c r="F3" s="19"/>
      <c r="G3" s="19"/>
      <c r="H3" s="19"/>
      <c r="I3" s="19" t="s">
        <v>65</v>
      </c>
      <c r="J3" s="19"/>
      <c r="K3" s="19"/>
      <c r="L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0"/>
      <c r="AB3" s="20"/>
      <c r="AC3" s="20"/>
    </row>
    <row r="4" spans="1:33" s="15" customFormat="1" ht="18" x14ac:dyDescent="0.2">
      <c r="A4" s="16"/>
      <c r="B4" s="17"/>
      <c r="C4" s="18"/>
      <c r="F4" s="19"/>
      <c r="G4" s="19"/>
      <c r="H4" s="19"/>
      <c r="I4" s="19" t="s">
        <v>67</v>
      </c>
      <c r="J4" s="19"/>
      <c r="K4" s="19"/>
      <c r="L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457"/>
      <c r="AA4" s="457"/>
      <c r="AB4" s="457"/>
      <c r="AC4" s="4"/>
      <c r="AD4" s="4"/>
      <c r="AE4" s="4"/>
      <c r="AF4" s="4"/>
      <c r="AG4" s="4"/>
    </row>
    <row r="5" spans="1:33" ht="18" x14ac:dyDescent="0.2">
      <c r="A5" s="2"/>
      <c r="B5" s="5"/>
      <c r="C5" s="6"/>
      <c r="D5" s="6"/>
      <c r="E5" s="6"/>
      <c r="F5" s="15"/>
      <c r="G5" s="19"/>
      <c r="H5" s="19"/>
      <c r="I5" s="19"/>
      <c r="J5" s="19" t="s">
        <v>68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4"/>
      <c r="AA5" s="4"/>
      <c r="AB5" s="4"/>
    </row>
    <row r="6" spans="1:33" ht="13.5" thickBot="1" x14ac:dyDescent="0.25">
      <c r="A6" s="528" t="s">
        <v>103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4"/>
      <c r="AB6" s="4"/>
    </row>
    <row r="7" spans="1:33" ht="15.75" customHeight="1" thickBot="1" x14ac:dyDescent="0.25">
      <c r="A7" s="464"/>
      <c r="B7" s="466" t="s">
        <v>48</v>
      </c>
      <c r="C7" s="530" t="s">
        <v>50</v>
      </c>
      <c r="D7" s="288" t="s">
        <v>44</v>
      </c>
      <c r="E7" s="532" t="s">
        <v>46</v>
      </c>
      <c r="F7" s="474" t="s">
        <v>36</v>
      </c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6"/>
      <c r="Z7" s="534" t="s">
        <v>47</v>
      </c>
    </row>
    <row r="8" spans="1:33" ht="16.5" thickBot="1" x14ac:dyDescent="0.25">
      <c r="A8" s="529"/>
      <c r="B8" s="504"/>
      <c r="C8" s="531"/>
      <c r="D8" s="289" t="s">
        <v>45</v>
      </c>
      <c r="E8" s="533"/>
      <c r="F8" s="110"/>
      <c r="G8" s="110"/>
      <c r="H8" s="110" t="s">
        <v>0</v>
      </c>
      <c r="I8" s="110"/>
      <c r="J8" s="433"/>
      <c r="K8" s="110"/>
      <c r="L8" s="110"/>
      <c r="M8" s="110" t="s">
        <v>1</v>
      </c>
      <c r="N8" s="110"/>
      <c r="O8" s="433"/>
      <c r="P8" s="110"/>
      <c r="Q8" s="110"/>
      <c r="R8" s="434" t="s">
        <v>2</v>
      </c>
      <c r="S8" s="110"/>
      <c r="T8" s="433"/>
      <c r="U8" s="110"/>
      <c r="V8" s="110"/>
      <c r="W8" s="434" t="s">
        <v>3</v>
      </c>
      <c r="X8" s="110"/>
      <c r="Y8" s="433"/>
      <c r="Z8" s="535"/>
    </row>
    <row r="9" spans="1:33" ht="16.5" thickBot="1" x14ac:dyDescent="0.25">
      <c r="A9" s="104"/>
      <c r="B9" s="105"/>
      <c r="C9" s="30"/>
      <c r="D9" s="288"/>
      <c r="E9" s="306"/>
      <c r="F9" s="23" t="s">
        <v>31</v>
      </c>
      <c r="G9" s="23" t="s">
        <v>32</v>
      </c>
      <c r="H9" s="23" t="s">
        <v>33</v>
      </c>
      <c r="I9" s="23" t="s">
        <v>34</v>
      </c>
      <c r="J9" s="127" t="s">
        <v>35</v>
      </c>
      <c r="K9" s="111" t="s">
        <v>31</v>
      </c>
      <c r="L9" s="23" t="s">
        <v>32</v>
      </c>
      <c r="M9" s="23" t="s">
        <v>33</v>
      </c>
      <c r="N9" s="23" t="s">
        <v>34</v>
      </c>
      <c r="O9" s="127" t="s">
        <v>35</v>
      </c>
      <c r="P9" s="111" t="s">
        <v>31</v>
      </c>
      <c r="Q9" s="23" t="s">
        <v>32</v>
      </c>
      <c r="R9" s="23" t="s">
        <v>33</v>
      </c>
      <c r="S9" s="23" t="s">
        <v>34</v>
      </c>
      <c r="T9" s="127" t="s">
        <v>35</v>
      </c>
      <c r="U9" s="111" t="s">
        <v>31</v>
      </c>
      <c r="V9" s="23" t="s">
        <v>32</v>
      </c>
      <c r="W9" s="23" t="s">
        <v>33</v>
      </c>
      <c r="X9" s="23" t="s">
        <v>34</v>
      </c>
      <c r="Y9" s="127" t="s">
        <v>35</v>
      </c>
      <c r="Z9" s="256" t="s">
        <v>48</v>
      </c>
    </row>
    <row r="10" spans="1:33" ht="16.5" thickBot="1" x14ac:dyDescent="0.25">
      <c r="A10" s="501" t="s">
        <v>85</v>
      </c>
      <c r="B10" s="502"/>
      <c r="C10" s="536"/>
      <c r="D10" s="314"/>
      <c r="E10" s="315"/>
      <c r="F10" s="108"/>
      <c r="G10" s="101"/>
      <c r="H10" s="101"/>
      <c r="I10" s="101"/>
      <c r="J10" s="109"/>
      <c r="K10" s="108"/>
      <c r="L10" s="101"/>
      <c r="M10" s="101"/>
      <c r="N10" s="101"/>
      <c r="O10" s="109"/>
      <c r="P10" s="316"/>
      <c r="Q10" s="101"/>
      <c r="R10" s="101"/>
      <c r="S10" s="101"/>
      <c r="T10" s="109"/>
      <c r="U10" s="108"/>
      <c r="V10" s="101"/>
      <c r="W10" s="101"/>
      <c r="X10" s="101"/>
      <c r="Y10" s="109"/>
      <c r="Z10" s="317"/>
    </row>
    <row r="11" spans="1:33" ht="15.75" x14ac:dyDescent="0.2">
      <c r="A11" s="307" t="s">
        <v>0</v>
      </c>
      <c r="B11" s="308" t="s">
        <v>140</v>
      </c>
      <c r="C11" s="332" t="s">
        <v>89</v>
      </c>
      <c r="D11" s="309">
        <f>K11+L11+M11</f>
        <v>2</v>
      </c>
      <c r="E11" s="310">
        <f>O11</f>
        <v>3</v>
      </c>
      <c r="F11" s="311"/>
      <c r="G11" s="284"/>
      <c r="H11" s="284"/>
      <c r="I11" s="284"/>
      <c r="J11" s="312"/>
      <c r="K11" s="144">
        <v>2</v>
      </c>
      <c r="L11" s="107">
        <v>0</v>
      </c>
      <c r="M11" s="107">
        <v>0</v>
      </c>
      <c r="N11" s="107" t="s">
        <v>38</v>
      </c>
      <c r="O11" s="145">
        <v>3</v>
      </c>
      <c r="P11" s="313" t="s">
        <v>16</v>
      </c>
      <c r="Q11" s="284"/>
      <c r="R11" s="284"/>
      <c r="S11" s="284"/>
      <c r="T11" s="312"/>
      <c r="U11" s="313"/>
      <c r="V11" s="284"/>
      <c r="W11" s="284"/>
      <c r="X11" s="284"/>
      <c r="Y11" s="312"/>
      <c r="Z11" s="285"/>
    </row>
    <row r="12" spans="1:33" ht="15.75" x14ac:dyDescent="0.2">
      <c r="A12" s="307" t="s">
        <v>1</v>
      </c>
      <c r="B12" s="42" t="s">
        <v>141</v>
      </c>
      <c r="C12" s="333" t="s">
        <v>88</v>
      </c>
      <c r="D12" s="309">
        <f t="shared" ref="D12:D20" si="0">K12+L12+M12</f>
        <v>2</v>
      </c>
      <c r="E12" s="310">
        <f t="shared" ref="E12:E20" si="1">O12</f>
        <v>3</v>
      </c>
      <c r="F12" s="43"/>
      <c r="G12" s="44"/>
      <c r="H12" s="44"/>
      <c r="I12" s="44"/>
      <c r="J12" s="45"/>
      <c r="K12" s="146">
        <v>2</v>
      </c>
      <c r="L12" s="71">
        <v>0</v>
      </c>
      <c r="M12" s="71">
        <v>0</v>
      </c>
      <c r="N12" s="107" t="s">
        <v>38</v>
      </c>
      <c r="O12" s="147">
        <v>3</v>
      </c>
      <c r="P12" s="298" t="s">
        <v>16</v>
      </c>
      <c r="Q12" s="44"/>
      <c r="R12" s="44"/>
      <c r="S12" s="44"/>
      <c r="T12" s="45"/>
      <c r="U12" s="298"/>
      <c r="V12" s="44"/>
      <c r="W12" s="44"/>
      <c r="X12" s="44"/>
      <c r="Y12" s="45"/>
      <c r="Z12" s="302"/>
    </row>
    <row r="13" spans="1:33" ht="15.75" x14ac:dyDescent="0.2">
      <c r="A13" s="307" t="s">
        <v>2</v>
      </c>
      <c r="B13" s="42" t="s">
        <v>142</v>
      </c>
      <c r="C13" s="333" t="s">
        <v>90</v>
      </c>
      <c r="D13" s="309">
        <v>2</v>
      </c>
      <c r="E13" s="310">
        <v>3</v>
      </c>
      <c r="F13" s="281"/>
      <c r="G13" s="282"/>
      <c r="H13" s="282"/>
      <c r="I13" s="282"/>
      <c r="J13" s="402"/>
      <c r="K13" s="146">
        <v>2</v>
      </c>
      <c r="L13" s="71">
        <v>0</v>
      </c>
      <c r="M13" s="71">
        <v>0</v>
      </c>
      <c r="N13" s="107" t="s">
        <v>38</v>
      </c>
      <c r="O13" s="147">
        <v>3</v>
      </c>
      <c r="P13" s="298" t="s">
        <v>16</v>
      </c>
      <c r="Q13" s="44"/>
      <c r="R13" s="44"/>
      <c r="S13" s="44"/>
      <c r="T13" s="45"/>
      <c r="U13" s="298"/>
      <c r="V13" s="44"/>
      <c r="W13" s="44"/>
      <c r="X13" s="44"/>
      <c r="Y13" s="45"/>
      <c r="Z13" s="302"/>
    </row>
    <row r="14" spans="1:33" ht="15.75" x14ac:dyDescent="0.2">
      <c r="A14" s="307" t="s">
        <v>3</v>
      </c>
      <c r="B14" s="42" t="s">
        <v>143</v>
      </c>
      <c r="C14" s="333" t="s">
        <v>91</v>
      </c>
      <c r="D14" s="309">
        <f t="shared" si="0"/>
        <v>2</v>
      </c>
      <c r="E14" s="310">
        <f t="shared" si="1"/>
        <v>4</v>
      </c>
      <c r="F14" s="281"/>
      <c r="G14" s="282"/>
      <c r="H14" s="282"/>
      <c r="I14" s="282"/>
      <c r="J14" s="283"/>
      <c r="K14" s="146">
        <v>0</v>
      </c>
      <c r="L14" s="71">
        <v>0</v>
      </c>
      <c r="M14" s="71">
        <v>2</v>
      </c>
      <c r="N14" s="107" t="s">
        <v>38</v>
      </c>
      <c r="O14" s="147">
        <v>4</v>
      </c>
      <c r="P14" s="298" t="s">
        <v>16</v>
      </c>
      <c r="Q14" s="44"/>
      <c r="R14" s="44"/>
      <c r="S14" s="44"/>
      <c r="T14" s="46"/>
      <c r="U14" s="298"/>
      <c r="V14" s="44"/>
      <c r="W14" s="44"/>
      <c r="X14" s="44"/>
      <c r="Y14" s="46"/>
      <c r="Z14" s="302"/>
    </row>
    <row r="15" spans="1:33" ht="15.75" x14ac:dyDescent="0.2">
      <c r="A15" s="307" t="s">
        <v>18</v>
      </c>
      <c r="B15" s="42" t="s">
        <v>144</v>
      </c>
      <c r="C15" s="404" t="s">
        <v>87</v>
      </c>
      <c r="D15" s="309">
        <f t="shared" si="0"/>
        <v>2</v>
      </c>
      <c r="E15" s="310">
        <f t="shared" si="1"/>
        <v>3</v>
      </c>
      <c r="F15" s="43"/>
      <c r="G15" s="44"/>
      <c r="H15" s="44"/>
      <c r="I15" s="44"/>
      <c r="J15" s="46"/>
      <c r="K15" s="146">
        <v>0</v>
      </c>
      <c r="L15" s="71">
        <v>0</v>
      </c>
      <c r="M15" s="71">
        <v>2</v>
      </c>
      <c r="N15" s="107" t="s">
        <v>38</v>
      </c>
      <c r="O15" s="147">
        <v>3</v>
      </c>
      <c r="P15" s="298" t="s">
        <v>16</v>
      </c>
      <c r="Q15" s="44"/>
      <c r="R15" s="44"/>
      <c r="S15" s="44"/>
      <c r="T15" s="46"/>
      <c r="U15" s="298"/>
      <c r="V15" s="44"/>
      <c r="W15" s="44"/>
      <c r="X15" s="44"/>
      <c r="Y15" s="46"/>
      <c r="Z15" s="302"/>
    </row>
    <row r="16" spans="1:33" ht="15.75" x14ac:dyDescent="0.2">
      <c r="A16" s="307" t="s">
        <v>4</v>
      </c>
      <c r="B16" s="42" t="s">
        <v>145</v>
      </c>
      <c r="C16" s="333" t="s">
        <v>20</v>
      </c>
      <c r="D16" s="309">
        <f t="shared" si="0"/>
        <v>2</v>
      </c>
      <c r="E16" s="310">
        <f t="shared" si="1"/>
        <v>3</v>
      </c>
      <c r="F16" s="47"/>
      <c r="G16" s="286"/>
      <c r="H16" s="287"/>
      <c r="I16" s="287"/>
      <c r="J16" s="292"/>
      <c r="K16" s="146">
        <v>2</v>
      </c>
      <c r="L16" s="71">
        <v>0</v>
      </c>
      <c r="M16" s="71">
        <v>0</v>
      </c>
      <c r="N16" s="107" t="s">
        <v>38</v>
      </c>
      <c r="O16" s="147">
        <v>3</v>
      </c>
      <c r="P16" s="298" t="s">
        <v>16</v>
      </c>
      <c r="Q16" s="287"/>
      <c r="R16" s="287"/>
      <c r="S16" s="287"/>
      <c r="T16" s="292"/>
      <c r="U16" s="298"/>
      <c r="V16" s="44"/>
      <c r="W16" s="44"/>
      <c r="X16" s="44"/>
      <c r="Y16" s="45"/>
      <c r="Z16" s="302"/>
    </row>
    <row r="17" spans="1:36" ht="15.75" x14ac:dyDescent="0.2">
      <c r="A17" s="307" t="s">
        <v>5</v>
      </c>
      <c r="B17" s="42" t="s">
        <v>146</v>
      </c>
      <c r="C17" s="333" t="s">
        <v>92</v>
      </c>
      <c r="D17" s="309">
        <f t="shared" si="0"/>
        <v>2</v>
      </c>
      <c r="E17" s="310">
        <f t="shared" si="1"/>
        <v>3</v>
      </c>
      <c r="F17" s="47"/>
      <c r="G17" s="286"/>
      <c r="H17" s="287"/>
      <c r="I17" s="287"/>
      <c r="J17" s="292"/>
      <c r="K17" s="146">
        <v>2</v>
      </c>
      <c r="L17" s="71">
        <v>0</v>
      </c>
      <c r="M17" s="71">
        <v>0</v>
      </c>
      <c r="N17" s="107" t="s">
        <v>38</v>
      </c>
      <c r="O17" s="147">
        <v>3</v>
      </c>
      <c r="P17" s="298" t="s">
        <v>16</v>
      </c>
      <c r="Q17" s="287"/>
      <c r="R17" s="287"/>
      <c r="S17" s="287"/>
      <c r="T17" s="292"/>
      <c r="U17" s="298"/>
      <c r="V17" s="44"/>
      <c r="W17" s="44"/>
      <c r="X17" s="44"/>
      <c r="Y17" s="45"/>
      <c r="Z17" s="302"/>
    </row>
    <row r="18" spans="1:36" ht="15.75" x14ac:dyDescent="0.2">
      <c r="A18" s="307" t="s">
        <v>6</v>
      </c>
      <c r="B18" s="323" t="s">
        <v>22</v>
      </c>
      <c r="C18" s="405" t="s">
        <v>21</v>
      </c>
      <c r="D18" s="383">
        <v>2</v>
      </c>
      <c r="E18" s="384">
        <v>3</v>
      </c>
      <c r="F18" s="47"/>
      <c r="G18" s="286"/>
      <c r="H18" s="287"/>
      <c r="I18" s="326"/>
      <c r="J18" s="327"/>
      <c r="K18" s="328">
        <v>1</v>
      </c>
      <c r="L18" s="329">
        <v>0</v>
      </c>
      <c r="M18" s="329">
        <v>1</v>
      </c>
      <c r="N18" s="107" t="s">
        <v>38</v>
      </c>
      <c r="O18" s="147">
        <v>4</v>
      </c>
      <c r="P18" s="298" t="s">
        <v>16</v>
      </c>
      <c r="Q18" s="326"/>
      <c r="R18" s="326"/>
      <c r="S18" s="326"/>
      <c r="T18" s="327"/>
      <c r="U18" s="298"/>
      <c r="V18" s="282"/>
      <c r="W18" s="282"/>
      <c r="X18" s="282"/>
      <c r="Y18" s="282"/>
      <c r="Z18" s="302"/>
    </row>
    <row r="19" spans="1:36" ht="15.75" x14ac:dyDescent="0.2">
      <c r="A19" s="307" t="s">
        <v>7</v>
      </c>
      <c r="B19" s="323" t="s">
        <v>147</v>
      </c>
      <c r="C19" s="405" t="s">
        <v>93</v>
      </c>
      <c r="D19" s="324">
        <v>2</v>
      </c>
      <c r="E19" s="325">
        <v>4</v>
      </c>
      <c r="F19" s="47"/>
      <c r="G19" s="286"/>
      <c r="H19" s="287"/>
      <c r="I19" s="326"/>
      <c r="J19" s="327"/>
      <c r="K19" s="328">
        <v>2</v>
      </c>
      <c r="L19" s="329">
        <v>0</v>
      </c>
      <c r="M19" s="329">
        <v>0</v>
      </c>
      <c r="N19" s="107" t="s">
        <v>38</v>
      </c>
      <c r="O19" s="382">
        <v>4</v>
      </c>
      <c r="P19" s="298" t="s">
        <v>16</v>
      </c>
      <c r="Q19" s="326"/>
      <c r="R19" s="326"/>
      <c r="S19" s="326"/>
      <c r="T19" s="327"/>
      <c r="U19" s="298"/>
      <c r="V19" s="282"/>
      <c r="W19" s="282"/>
      <c r="X19" s="282"/>
      <c r="Y19" s="282"/>
      <c r="Z19" s="285"/>
    </row>
    <row r="20" spans="1:36" ht="16.5" thickBot="1" x14ac:dyDescent="0.25">
      <c r="A20" s="455" t="s">
        <v>8</v>
      </c>
      <c r="B20" s="305" t="s">
        <v>148</v>
      </c>
      <c r="C20" s="406" t="s">
        <v>94</v>
      </c>
      <c r="D20" s="290">
        <f t="shared" si="0"/>
        <v>2</v>
      </c>
      <c r="E20" s="291">
        <f t="shared" si="1"/>
        <v>3</v>
      </c>
      <c r="F20" s="293"/>
      <c r="G20" s="294"/>
      <c r="H20" s="295"/>
      <c r="I20" s="296"/>
      <c r="J20" s="297"/>
      <c r="K20" s="300">
        <v>0</v>
      </c>
      <c r="L20" s="301">
        <v>2</v>
      </c>
      <c r="M20" s="301">
        <v>0</v>
      </c>
      <c r="N20" s="301" t="s">
        <v>38</v>
      </c>
      <c r="O20" s="330">
        <v>3</v>
      </c>
      <c r="P20" s="299" t="s">
        <v>16</v>
      </c>
      <c r="Q20" s="296"/>
      <c r="R20" s="296"/>
      <c r="S20" s="296"/>
      <c r="T20" s="297"/>
      <c r="U20" s="299"/>
      <c r="V20" s="304"/>
      <c r="W20" s="304"/>
      <c r="X20" s="304"/>
      <c r="Y20" s="304"/>
      <c r="Z20" s="303"/>
    </row>
    <row r="22" spans="1:36" ht="15.75" x14ac:dyDescent="0.25">
      <c r="A22" s="5"/>
      <c r="B22" s="49" t="s">
        <v>95</v>
      </c>
      <c r="C22" s="6"/>
      <c r="D22" s="6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64"/>
    </row>
    <row r="23" spans="1:36" ht="16.5" customHeight="1" x14ac:dyDescent="0.2">
      <c r="A23" s="65"/>
      <c r="B23" s="38"/>
      <c r="C23" s="51"/>
      <c r="D23" s="60"/>
      <c r="E23" s="60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64"/>
    </row>
    <row r="24" spans="1:36" ht="16.5" customHeight="1" x14ac:dyDescent="0.2">
      <c r="A24" s="65"/>
      <c r="B24" s="38"/>
      <c r="C24" s="51"/>
      <c r="D24" s="4"/>
      <c r="E24" s="4"/>
      <c r="F24" s="4"/>
      <c r="G24" s="4"/>
      <c r="H24" s="4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64"/>
    </row>
    <row r="25" spans="1:36" ht="16.5" customHeight="1" x14ac:dyDescent="0.2">
      <c r="A25" s="65"/>
      <c r="B25" s="38"/>
      <c r="C25" s="51"/>
      <c r="E25" s="4"/>
      <c r="F25" s="32" t="s">
        <v>117</v>
      </c>
      <c r="G25" s="4"/>
      <c r="H25" s="4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64"/>
    </row>
    <row r="26" spans="1:36" ht="16.5" customHeight="1" x14ac:dyDescent="0.2">
      <c r="A26" s="65"/>
      <c r="B26" s="38"/>
      <c r="C26" s="51"/>
      <c r="D26" s="4"/>
      <c r="E26" s="4"/>
      <c r="F26" s="32" t="s">
        <v>66</v>
      </c>
      <c r="G26" s="4"/>
      <c r="H26" s="4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64"/>
    </row>
    <row r="27" spans="1:36" ht="16.5" customHeight="1" x14ac:dyDescent="0.2">
      <c r="A27" s="65"/>
      <c r="B27" s="38"/>
      <c r="C27" s="51"/>
      <c r="D27" s="60"/>
      <c r="E27" s="60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64"/>
    </row>
    <row r="28" spans="1:36" ht="16.5" customHeight="1" x14ac:dyDescent="0.2">
      <c r="A28" s="65"/>
      <c r="B28" s="38"/>
      <c r="C28" s="51"/>
      <c r="D28" s="60"/>
      <c r="E28" s="6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64"/>
    </row>
    <row r="29" spans="1:36" ht="16.5" customHeight="1" x14ac:dyDescent="0.2">
      <c r="A29" s="65"/>
      <c r="B29" s="62"/>
      <c r="C29" s="63"/>
      <c r="D29" s="60"/>
      <c r="E29" s="60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64"/>
    </row>
    <row r="30" spans="1:36" ht="16.5" customHeight="1" x14ac:dyDescent="0.2">
      <c r="A30" s="65"/>
      <c r="B30" s="62"/>
      <c r="C30" s="63"/>
      <c r="D30" s="60"/>
      <c r="E30" s="60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64"/>
    </row>
    <row r="31" spans="1:36" ht="16.5" customHeight="1" x14ac:dyDescent="0.2">
      <c r="A31" s="65"/>
      <c r="B31" s="38"/>
      <c r="C31" s="56"/>
      <c r="D31" s="60"/>
      <c r="E31" s="60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64"/>
    </row>
    <row r="32" spans="1:36" ht="16.5" customHeight="1" x14ac:dyDescent="0.2">
      <c r="A32" s="65"/>
      <c r="B32" s="38"/>
      <c r="C32" s="56"/>
      <c r="D32" s="60"/>
      <c r="E32" s="60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64"/>
    </row>
    <row r="33" spans="1:36" ht="16.5" customHeight="1" x14ac:dyDescent="0.2">
      <c r="A33" s="11"/>
      <c r="B33" s="38"/>
      <c r="C33" s="56"/>
      <c r="D33" s="60"/>
      <c r="E33" s="60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64"/>
    </row>
    <row r="34" spans="1:36" ht="16.5" customHeight="1" x14ac:dyDescent="0.2">
      <c r="B34" s="38"/>
      <c r="C34" s="56"/>
      <c r="D34" s="60"/>
      <c r="E34" s="60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64"/>
    </row>
    <row r="35" spans="1:36" ht="16.5" customHeight="1" x14ac:dyDescent="0.2">
      <c r="B35" s="62"/>
      <c r="C35" s="63"/>
      <c r="D35" s="60"/>
      <c r="E35" s="60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64"/>
    </row>
    <row r="36" spans="1:36" ht="16.5" customHeight="1" x14ac:dyDescent="0.2">
      <c r="B36" s="62"/>
      <c r="C36" s="63"/>
      <c r="D36" s="60"/>
      <c r="E36" s="60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64"/>
    </row>
    <row r="37" spans="1:36" ht="16.5" customHeight="1" x14ac:dyDescent="0.2">
      <c r="B37" s="38"/>
      <c r="C37" s="51"/>
      <c r="D37" s="60"/>
      <c r="E37" s="60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64"/>
    </row>
    <row r="38" spans="1:36" ht="16.5" customHeight="1" x14ac:dyDescent="0.2">
      <c r="B38" s="38"/>
      <c r="C38" s="51"/>
      <c r="D38" s="60"/>
      <c r="E38" s="60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64"/>
    </row>
    <row r="39" spans="1:36" ht="16.5" customHeight="1" x14ac:dyDescent="0.2">
      <c r="B39" s="38"/>
      <c r="C39" s="51"/>
      <c r="D39" s="60"/>
      <c r="E39" s="60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64"/>
    </row>
    <row r="40" spans="1:36" ht="16.5" customHeight="1" x14ac:dyDescent="0.2">
      <c r="B40" s="38"/>
      <c r="C40" s="51"/>
      <c r="D40" s="60"/>
      <c r="E40" s="60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64"/>
    </row>
    <row r="41" spans="1:36" ht="16.5" customHeight="1" x14ac:dyDescent="0.2">
      <c r="B41" s="38"/>
      <c r="C41" s="51"/>
      <c r="D41" s="60"/>
      <c r="E41" s="60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64"/>
    </row>
    <row r="42" spans="1:36" ht="16.5" customHeight="1" x14ac:dyDescent="0.2">
      <c r="B42" s="38"/>
      <c r="C42" s="51"/>
      <c r="D42" s="60"/>
      <c r="E42" s="60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64"/>
    </row>
    <row r="43" spans="1:36" ht="16.5" customHeight="1" x14ac:dyDescent="0.2">
      <c r="B43" s="38"/>
      <c r="C43" s="51"/>
      <c r="D43" s="60"/>
      <c r="E43" s="60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64"/>
    </row>
    <row r="44" spans="1:36" ht="16.5" customHeight="1" x14ac:dyDescent="0.2">
      <c r="B44" s="38"/>
      <c r="C44" s="51"/>
      <c r="D44" s="60"/>
      <c r="E44" s="60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64"/>
    </row>
    <row r="45" spans="1:36" ht="16.5" customHeight="1" x14ac:dyDescent="0.2">
      <c r="B45" s="62"/>
      <c r="C45" s="63"/>
      <c r="D45" s="60"/>
      <c r="E45" s="60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64"/>
    </row>
    <row r="46" spans="1:36" ht="16.5" customHeight="1" x14ac:dyDescent="0.2">
      <c r="B46" s="62"/>
      <c r="C46" s="63"/>
      <c r="D46" s="60"/>
      <c r="E46" s="60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64"/>
    </row>
    <row r="47" spans="1:36" ht="16.5" customHeight="1" x14ac:dyDescent="0.2">
      <c r="B47" s="38"/>
      <c r="C47" s="51"/>
      <c r="D47" s="60"/>
      <c r="E47" s="60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64"/>
    </row>
    <row r="48" spans="1:36" ht="16.5" customHeight="1" x14ac:dyDescent="0.2">
      <c r="B48" s="38"/>
      <c r="C48" s="51"/>
      <c r="D48" s="60"/>
      <c r="E48" s="60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64"/>
    </row>
    <row r="49" spans="1:36" ht="16.5" customHeight="1" x14ac:dyDescent="0.2">
      <c r="B49" s="38"/>
      <c r="C49" s="51"/>
      <c r="D49" s="60"/>
      <c r="E49" s="60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64"/>
    </row>
    <row r="50" spans="1:36" ht="16.5" customHeight="1" x14ac:dyDescent="0.2">
      <c r="B50" s="38"/>
      <c r="C50" s="51"/>
      <c r="D50" s="60"/>
      <c r="E50" s="60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64"/>
    </row>
    <row r="56" spans="1:36" ht="15.75" x14ac:dyDescent="0.2">
      <c r="A56" s="537"/>
      <c r="B56" s="537"/>
      <c r="C56" s="537"/>
      <c r="D56" s="537"/>
      <c r="E56" s="537"/>
      <c r="F56" s="537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</row>
    <row r="57" spans="1:36" ht="15.75" x14ac:dyDescent="0.2">
      <c r="A57" s="461"/>
      <c r="B57" s="538"/>
      <c r="C57" s="539"/>
      <c r="D57" s="54"/>
      <c r="E57" s="461"/>
      <c r="F57" s="461"/>
      <c r="G57" s="461"/>
      <c r="H57" s="461"/>
      <c r="I57" s="461"/>
      <c r="J57" s="461"/>
      <c r="K57" s="461"/>
      <c r="L57" s="461"/>
      <c r="M57" s="461"/>
      <c r="N57" s="461"/>
      <c r="O57" s="461"/>
      <c r="P57" s="461"/>
      <c r="Q57" s="11"/>
      <c r="R57" s="11"/>
      <c r="S57" s="11"/>
      <c r="T57" s="11"/>
      <c r="U57" s="11"/>
      <c r="V57" s="11"/>
      <c r="W57" s="11"/>
      <c r="X57" s="11"/>
      <c r="Y57" s="11"/>
    </row>
    <row r="58" spans="1:36" ht="15.75" x14ac:dyDescent="0.2">
      <c r="A58" s="461"/>
      <c r="B58" s="538"/>
      <c r="C58" s="539"/>
      <c r="D58" s="54"/>
      <c r="E58" s="461"/>
      <c r="F58" s="46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0"/>
      <c r="R58" s="10"/>
      <c r="S58" s="10"/>
      <c r="T58" s="10"/>
      <c r="U58" s="10"/>
      <c r="V58" s="10"/>
      <c r="W58" s="10"/>
      <c r="X58" s="10"/>
      <c r="Y58" s="10"/>
    </row>
    <row r="59" spans="1:36" ht="15.75" x14ac:dyDescent="0.2">
      <c r="A59" s="11"/>
      <c r="B59" s="40"/>
      <c r="C59" s="54"/>
      <c r="D59" s="461"/>
      <c r="E59" s="461"/>
      <c r="F59" s="461"/>
      <c r="G59" s="11"/>
      <c r="H59" s="11"/>
      <c r="I59" s="11"/>
      <c r="J59" s="11"/>
      <c r="K59" s="41"/>
      <c r="L59" s="11"/>
      <c r="M59" s="11"/>
      <c r="N59" s="11"/>
      <c r="O59" s="11"/>
      <c r="P59" s="41"/>
      <c r="Q59" s="4"/>
      <c r="R59" s="4"/>
      <c r="S59" s="4"/>
      <c r="T59" s="4"/>
      <c r="U59" s="4"/>
      <c r="V59" s="4"/>
      <c r="W59" s="4"/>
      <c r="X59" s="4"/>
      <c r="Y59" s="4"/>
    </row>
    <row r="60" spans="1:36" ht="15.75" x14ac:dyDescent="0.2">
      <c r="A60" s="527"/>
      <c r="B60" s="527"/>
      <c r="C60" s="527"/>
      <c r="D60" s="58"/>
      <c r="E60" s="59"/>
      <c r="F60" s="53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"/>
      <c r="R60" s="4"/>
      <c r="S60" s="4"/>
      <c r="T60" s="4"/>
      <c r="U60" s="4"/>
      <c r="V60" s="4"/>
      <c r="W60" s="4"/>
      <c r="X60" s="4"/>
      <c r="Y60" s="4"/>
    </row>
    <row r="61" spans="1:36" ht="15.75" x14ac:dyDescent="0.2">
      <c r="A61" s="11"/>
      <c r="B61" s="38"/>
      <c r="C61" s="51"/>
      <c r="D61" s="60"/>
      <c r="E61" s="61"/>
      <c r="F61" s="50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4"/>
      <c r="R61" s="4"/>
      <c r="S61" s="4"/>
      <c r="T61" s="4"/>
      <c r="U61" s="4"/>
      <c r="V61" s="4"/>
      <c r="W61" s="4"/>
      <c r="X61" s="4"/>
      <c r="Y61" s="4"/>
    </row>
    <row r="62" spans="1:36" ht="15.75" x14ac:dyDescent="0.2">
      <c r="A62" s="11"/>
      <c r="B62" s="38"/>
      <c r="C62" s="51"/>
      <c r="D62" s="60"/>
      <c r="E62" s="61"/>
      <c r="F62" s="5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"/>
      <c r="R62" s="4"/>
      <c r="S62" s="4"/>
      <c r="T62" s="4"/>
      <c r="U62" s="4"/>
      <c r="V62" s="4"/>
      <c r="W62" s="4"/>
      <c r="X62" s="4"/>
      <c r="Y62" s="4"/>
    </row>
    <row r="63" spans="1:36" ht="15.75" x14ac:dyDescent="0.25">
      <c r="A63" s="11"/>
      <c r="B63" s="38"/>
      <c r="C63" s="55"/>
      <c r="D63" s="60"/>
      <c r="E63" s="61"/>
      <c r="F63" s="50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"/>
      <c r="R63" s="4"/>
      <c r="S63" s="4"/>
      <c r="T63" s="4"/>
      <c r="U63" s="4"/>
      <c r="V63" s="4"/>
      <c r="W63" s="4"/>
      <c r="X63" s="4"/>
      <c r="Y63" s="4"/>
    </row>
    <row r="64" spans="1:36" ht="15.75" x14ac:dyDescent="0.25">
      <c r="A64" s="11"/>
      <c r="B64" s="38"/>
      <c r="C64" s="55"/>
      <c r="D64" s="60"/>
      <c r="E64" s="61"/>
      <c r="F64" s="50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x14ac:dyDescent="0.2">
      <c r="A65" s="11"/>
      <c r="B65" s="38"/>
      <c r="C65" s="51"/>
      <c r="D65" s="60"/>
      <c r="E65" s="61"/>
      <c r="F65" s="50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x14ac:dyDescent="0.2">
      <c r="A66" s="11"/>
      <c r="B66" s="38"/>
      <c r="C66" s="51"/>
      <c r="D66" s="60"/>
      <c r="E66" s="61"/>
      <c r="F66" s="50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x14ac:dyDescent="0.2">
      <c r="A67" s="527"/>
      <c r="B67" s="527"/>
      <c r="C67" s="527"/>
      <c r="D67" s="58"/>
      <c r="E67" s="59"/>
      <c r="F67" s="53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x14ac:dyDescent="0.2">
      <c r="A68" s="527"/>
      <c r="B68" s="527"/>
      <c r="C68" s="527"/>
      <c r="D68" s="58"/>
      <c r="E68" s="58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"/>
      <c r="R68" s="27"/>
      <c r="S68" s="27"/>
      <c r="T68" s="27"/>
      <c r="U68" s="27"/>
      <c r="V68" s="27"/>
      <c r="W68" s="27"/>
      <c r="X68" s="27"/>
      <c r="Y68" s="27"/>
    </row>
    <row r="69" spans="1:25" ht="15.75" x14ac:dyDescent="0.2">
      <c r="A69" s="11"/>
      <c r="B69" s="38"/>
      <c r="C69" s="51"/>
      <c r="D69" s="60"/>
      <c r="E69" s="60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"/>
      <c r="R69" s="27"/>
      <c r="S69" s="27"/>
      <c r="T69" s="27"/>
      <c r="U69" s="27"/>
      <c r="V69" s="27"/>
      <c r="W69" s="27"/>
      <c r="X69" s="27"/>
      <c r="Y69" s="27"/>
    </row>
    <row r="70" spans="1:25" ht="15.75" x14ac:dyDescent="0.2">
      <c r="A70" s="11"/>
      <c r="B70" s="38"/>
      <c r="C70" s="51"/>
      <c r="D70" s="60"/>
      <c r="E70" s="60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4"/>
      <c r="R70" s="27"/>
      <c r="S70" s="27"/>
      <c r="T70" s="27"/>
      <c r="U70" s="27"/>
      <c r="V70" s="27"/>
      <c r="W70" s="27"/>
      <c r="X70" s="27"/>
      <c r="Y70" s="27"/>
    </row>
    <row r="71" spans="1:25" ht="15.75" x14ac:dyDescent="0.2">
      <c r="A71" s="11"/>
      <c r="B71" s="38"/>
      <c r="C71" s="56"/>
      <c r="D71" s="60"/>
      <c r="E71" s="60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4"/>
      <c r="R71" s="27"/>
      <c r="S71" s="27"/>
      <c r="T71" s="27"/>
      <c r="U71" s="27"/>
      <c r="V71" s="27"/>
      <c r="W71" s="27"/>
      <c r="X71" s="27"/>
      <c r="Y71" s="27"/>
    </row>
    <row r="72" spans="1:25" ht="15.75" x14ac:dyDescent="0.2">
      <c r="A72" s="11"/>
      <c r="B72" s="38"/>
      <c r="C72" s="56"/>
      <c r="D72" s="60"/>
      <c r="E72" s="60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"/>
      <c r="R72" s="39"/>
      <c r="S72" s="39"/>
      <c r="T72" s="39"/>
      <c r="U72" s="39"/>
      <c r="V72" s="39"/>
      <c r="W72" s="39"/>
      <c r="X72" s="39"/>
      <c r="Y72" s="39"/>
    </row>
    <row r="73" spans="1:25" ht="15.75" x14ac:dyDescent="0.2">
      <c r="A73" s="11"/>
      <c r="B73" s="38"/>
      <c r="C73" s="56"/>
      <c r="D73" s="60"/>
      <c r="E73" s="60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"/>
      <c r="R73" s="39"/>
      <c r="S73" s="39"/>
      <c r="T73" s="39"/>
      <c r="U73" s="39"/>
      <c r="V73" s="39"/>
      <c r="W73" s="39"/>
      <c r="X73" s="39"/>
      <c r="Y73" s="39"/>
    </row>
    <row r="74" spans="1:25" ht="15.75" x14ac:dyDescent="0.2">
      <c r="A74" s="11"/>
      <c r="B74" s="38"/>
      <c r="C74" s="56"/>
      <c r="D74" s="60"/>
      <c r="E74" s="60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x14ac:dyDescent="0.2">
      <c r="A75" s="527"/>
      <c r="B75" s="527"/>
      <c r="C75" s="527"/>
      <c r="D75" s="58"/>
      <c r="E75" s="58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">
      <c r="A76" s="2"/>
      <c r="B76" s="5"/>
      <c r="C76" s="6"/>
      <c r="D76" s="6"/>
      <c r="E76" s="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x14ac:dyDescent="0.2">
      <c r="A77" s="2"/>
      <c r="B77" s="5"/>
      <c r="C77" s="6"/>
      <c r="D77" s="6"/>
      <c r="E77" s="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</sheetData>
  <mergeCells count="20">
    <mergeCell ref="Z4:AB4"/>
    <mergeCell ref="A57:A58"/>
    <mergeCell ref="B57:B58"/>
    <mergeCell ref="C57:C58"/>
    <mergeCell ref="A75:C75"/>
    <mergeCell ref="A67:C67"/>
    <mergeCell ref="A68:C68"/>
    <mergeCell ref="A6:Z6"/>
    <mergeCell ref="A7:A8"/>
    <mergeCell ref="B7:B8"/>
    <mergeCell ref="C7:C8"/>
    <mergeCell ref="E7:E8"/>
    <mergeCell ref="F7:Y7"/>
    <mergeCell ref="Z7:Z8"/>
    <mergeCell ref="A10:C10"/>
    <mergeCell ref="A60:C60"/>
    <mergeCell ref="D59:F59"/>
    <mergeCell ref="G57:P57"/>
    <mergeCell ref="E57:F58"/>
    <mergeCell ref="A56:Y56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MSc  BASIC</vt:lpstr>
      <vt:lpstr>EHS specialisation</vt:lpstr>
      <vt:lpstr>Optional subjects</vt:lpstr>
      <vt:lpstr>'MSc  BASIC'!Nyomtatási_cím</vt:lpstr>
      <vt:lpstr>'EHS specialisation'!Nyomtatási_terület</vt:lpstr>
      <vt:lpstr>'MSc  BASIC'!Nyomtatási_terület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Bodáné Dr. Kendrovics Rita</cp:lastModifiedBy>
  <cp:lastPrinted>2023-03-07T12:31:06Z</cp:lastPrinted>
  <dcterms:created xsi:type="dcterms:W3CDTF">2001-09-27T10:36:13Z</dcterms:created>
  <dcterms:modified xsi:type="dcterms:W3CDTF">2024-07-10T11:02:03Z</dcterms:modified>
</cp:coreProperties>
</file>