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egyetemi anyagok\kari anyagok, kari tanács\szakindítási anyagok\KIP MSc\KIP angol MSc\KIP MSc magyar nyelvű képzés 2024\"/>
    </mc:Choice>
  </mc:AlternateContent>
  <xr:revisionPtr revIDLastSave="0" documentId="13_ncr:1_{2C9F4B60-5F21-4FCF-B070-AC4FF358D1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c_L_Alap" sheetId="1" r:id="rId1"/>
    <sheet name="MSc_L_Csomag." sheetId="12" r:id="rId2"/>
    <sheet name="MSc_L_Nyomda-Média" sheetId="14" r:id="rId3"/>
    <sheet name="MSC_L_Minőség" sheetId="21" r:id="rId4"/>
    <sheet name="MSC_L_Ruhaipari " sheetId="22" r:id="rId5"/>
    <sheet name="MSc_L_Szab val." sheetId="19" r:id="rId6"/>
  </sheets>
  <externalReferences>
    <externalReference r:id="rId7"/>
  </externalReferences>
  <definedNames>
    <definedName name="_xlnm._FilterDatabase" localSheetId="5" hidden="1">'MSc_L_Szab val.'!#REF!</definedName>
    <definedName name="_xlnm.Print_Area" localSheetId="0">MSc_L_Alap!$A$1:$AB$39</definedName>
    <definedName name="_xlnm.Print_Area" localSheetId="1">MSc_L_Csomag.!$A$1:$W$38</definedName>
    <definedName name="_xlnm.Print_Area" localSheetId="2">'MSc_L_Nyomda-Média'!$A$1:$W$37</definedName>
    <definedName name="_xlnm.Print_Area" localSheetId="5">'MSc_L_Szab val.'!$A$1:$V$21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2" i="22" l="1"/>
  <c r="I32" i="22"/>
  <c r="U31" i="22"/>
  <c r="M31" i="22"/>
  <c r="I31" i="22"/>
  <c r="E28" i="22"/>
  <c r="D28" i="22"/>
  <c r="E27" i="22"/>
  <c r="D27" i="22"/>
  <c r="E23" i="22"/>
  <c r="D23" i="22"/>
  <c r="V22" i="22"/>
  <c r="S22" i="22"/>
  <c r="R22" i="22"/>
  <c r="O22" i="22"/>
  <c r="N22" i="22"/>
  <c r="E22" i="22" s="1"/>
  <c r="K22" i="22"/>
  <c r="J22" i="22"/>
  <c r="G22" i="22"/>
  <c r="E20" i="22"/>
  <c r="D20" i="22"/>
  <c r="E19" i="22"/>
  <c r="D19" i="22"/>
  <c r="E18" i="22"/>
  <c r="D18" i="22"/>
  <c r="E17" i="22"/>
  <c r="D17" i="22"/>
  <c r="D16" i="22" s="1"/>
  <c r="V16" i="22"/>
  <c r="T16" i="22"/>
  <c r="S16" i="22"/>
  <c r="R16" i="22"/>
  <c r="P16" i="22"/>
  <c r="O16" i="22"/>
  <c r="N16" i="22"/>
  <c r="L16" i="22"/>
  <c r="K16" i="22"/>
  <c r="J16" i="22"/>
  <c r="J21" i="22" s="1"/>
  <c r="J29" i="22" s="1"/>
  <c r="H16" i="22"/>
  <c r="G16" i="22"/>
  <c r="E16" i="22"/>
  <c r="E15" i="22"/>
  <c r="D15" i="22"/>
  <c r="E14" i="22"/>
  <c r="D14" i="22"/>
  <c r="E13" i="22"/>
  <c r="D13" i="22"/>
  <c r="E12" i="22"/>
  <c r="D12" i="22"/>
  <c r="V11" i="22"/>
  <c r="T11" i="22"/>
  <c r="S11" i="22"/>
  <c r="R11" i="22"/>
  <c r="R21" i="22" s="1"/>
  <c r="R29" i="22" s="1"/>
  <c r="P11" i="22"/>
  <c r="O11" i="22"/>
  <c r="N11" i="22"/>
  <c r="N21" i="22" s="1"/>
  <c r="L11" i="22"/>
  <c r="K11" i="22"/>
  <c r="E11" i="22" l="1"/>
  <c r="O21" i="22"/>
  <c r="O30" i="22" s="1"/>
  <c r="N29" i="22"/>
  <c r="D37" i="22"/>
  <c r="G21" i="22"/>
  <c r="G30" i="22" s="1"/>
  <c r="V21" i="22"/>
  <c r="V29" i="22" s="1"/>
  <c r="D22" i="22"/>
  <c r="D26" i="22"/>
  <c r="D29" i="22" s="1"/>
  <c r="D38" i="22"/>
  <c r="D11" i="22"/>
  <c r="D21" i="22" s="1"/>
  <c r="K21" i="22"/>
  <c r="K30" i="22" s="1"/>
  <c r="E26" i="22"/>
  <c r="S21" i="22"/>
  <c r="S30" i="22" s="1"/>
  <c r="E21" i="22"/>
  <c r="E29" i="22" s="1"/>
  <c r="E37" i="22" l="1"/>
  <c r="E38" i="22"/>
  <c r="D18" i="1"/>
  <c r="D19" i="12"/>
  <c r="D20" i="12"/>
  <c r="D18" i="12"/>
  <c r="E29" i="21"/>
  <c r="D29" i="21"/>
  <c r="E28" i="21"/>
  <c r="E27" i="21" s="1"/>
  <c r="D28" i="21"/>
  <c r="E28" i="14"/>
  <c r="D28" i="14"/>
  <c r="E27" i="14"/>
  <c r="D27" i="14"/>
  <c r="E28" i="12"/>
  <c r="D28" i="12"/>
  <c r="E27" i="12"/>
  <c r="D27" i="12"/>
  <c r="I31" i="12"/>
  <c r="U31" i="12"/>
  <c r="E26" i="12" l="1"/>
  <c r="E26" i="14"/>
  <c r="D27" i="21"/>
  <c r="D26" i="14"/>
  <c r="D26" i="12"/>
  <c r="E15" i="1" l="1"/>
  <c r="D15" i="1"/>
  <c r="O11" i="14"/>
  <c r="P11" i="14"/>
  <c r="R11" i="14"/>
  <c r="S11" i="14"/>
  <c r="T11" i="14"/>
  <c r="V11" i="14"/>
  <c r="L11" i="14"/>
  <c r="N11" i="14"/>
  <c r="K11" i="14"/>
  <c r="L11" i="12"/>
  <c r="N11" i="12"/>
  <c r="E13" i="14"/>
  <c r="E14" i="14"/>
  <c r="E15" i="14"/>
  <c r="E11" i="19"/>
  <c r="E14" i="21"/>
  <c r="E15" i="21"/>
  <c r="D14" i="21"/>
  <c r="D15" i="21"/>
  <c r="E17" i="1" l="1"/>
  <c r="E18" i="1"/>
  <c r="E19" i="1"/>
  <c r="E12" i="1"/>
  <c r="D14" i="14" l="1"/>
  <c r="D12" i="19"/>
  <c r="E12" i="19"/>
  <c r="D13" i="19"/>
  <c r="E13" i="19"/>
  <c r="D14" i="19"/>
  <c r="E14" i="19"/>
  <c r="D15" i="19"/>
  <c r="E15" i="19"/>
  <c r="D16" i="19"/>
  <c r="E16" i="19"/>
  <c r="D17" i="19"/>
  <c r="E17" i="19"/>
  <c r="D18" i="19"/>
  <c r="E18" i="19"/>
  <c r="D19" i="19"/>
  <c r="E19" i="19"/>
  <c r="D20" i="19"/>
  <c r="E20" i="19"/>
  <c r="D21" i="19"/>
  <c r="E21" i="19"/>
  <c r="U32" i="14"/>
  <c r="I28" i="1"/>
  <c r="I29" i="1"/>
  <c r="I32" i="12"/>
  <c r="U32" i="12"/>
  <c r="Q32" i="12"/>
  <c r="V12" i="21"/>
  <c r="T12" i="21"/>
  <c r="S12" i="21"/>
  <c r="R12" i="21"/>
  <c r="P12" i="21"/>
  <c r="O12" i="21"/>
  <c r="N12" i="21"/>
  <c r="L12" i="21"/>
  <c r="K12" i="21"/>
  <c r="J12" i="21"/>
  <c r="H12" i="21"/>
  <c r="G12" i="21"/>
  <c r="V11" i="1"/>
  <c r="V16" i="1"/>
  <c r="V20" i="1"/>
  <c r="S11" i="1"/>
  <c r="S16" i="1"/>
  <c r="S20" i="1"/>
  <c r="T11" i="1"/>
  <c r="T16" i="1"/>
  <c r="T20" i="1"/>
  <c r="R11" i="1"/>
  <c r="R16" i="1"/>
  <c r="R20" i="1"/>
  <c r="O11" i="1"/>
  <c r="O16" i="1"/>
  <c r="O20" i="1"/>
  <c r="P11" i="1"/>
  <c r="P16" i="1"/>
  <c r="P20" i="1"/>
  <c r="N11" i="1"/>
  <c r="N16" i="1"/>
  <c r="N20" i="1"/>
  <c r="K11" i="1"/>
  <c r="K16" i="1"/>
  <c r="K20" i="1"/>
  <c r="L11" i="1"/>
  <c r="L16" i="1"/>
  <c r="L20" i="1"/>
  <c r="J11" i="1"/>
  <c r="J16" i="1"/>
  <c r="J20" i="1"/>
  <c r="G11" i="1"/>
  <c r="G16" i="1"/>
  <c r="G20" i="1"/>
  <c r="H11" i="1"/>
  <c r="H16" i="1"/>
  <c r="H20" i="1"/>
  <c r="E13" i="1"/>
  <c r="E14" i="1"/>
  <c r="E21" i="1"/>
  <c r="E22" i="1"/>
  <c r="E23" i="1"/>
  <c r="E24" i="1"/>
  <c r="E25" i="1"/>
  <c r="D12" i="1"/>
  <c r="D13" i="1"/>
  <c r="D14" i="1"/>
  <c r="D17" i="1"/>
  <c r="D19" i="1"/>
  <c r="D21" i="1"/>
  <c r="D22" i="1"/>
  <c r="D23" i="1"/>
  <c r="D24" i="1"/>
  <c r="D25" i="1"/>
  <c r="U33" i="21"/>
  <c r="Q33" i="21"/>
  <c r="M33" i="21"/>
  <c r="M32" i="21"/>
  <c r="I32" i="21"/>
  <c r="I33" i="21"/>
  <c r="I31" i="14"/>
  <c r="M31" i="14"/>
  <c r="U31" i="14"/>
  <c r="D13" i="12"/>
  <c r="D14" i="12"/>
  <c r="D15" i="12"/>
  <c r="D12" i="12"/>
  <c r="O11" i="12"/>
  <c r="P11" i="12"/>
  <c r="R11" i="12"/>
  <c r="S11" i="12"/>
  <c r="T11" i="12"/>
  <c r="V11" i="12"/>
  <c r="K11" i="12"/>
  <c r="E13" i="12"/>
  <c r="E14" i="12"/>
  <c r="E15" i="12"/>
  <c r="E12" i="12"/>
  <c r="E18" i="21"/>
  <c r="E19" i="21"/>
  <c r="E20" i="21"/>
  <c r="D18" i="21"/>
  <c r="D19" i="21"/>
  <c r="D20" i="21"/>
  <c r="E17" i="14"/>
  <c r="E18" i="14"/>
  <c r="E19" i="14"/>
  <c r="D17" i="14"/>
  <c r="D18" i="14"/>
  <c r="D19" i="14"/>
  <c r="D13" i="14"/>
  <c r="E24" i="21"/>
  <c r="D24" i="21"/>
  <c r="G17" i="21"/>
  <c r="H17" i="21"/>
  <c r="K17" i="21"/>
  <c r="L17" i="21"/>
  <c r="O17" i="21"/>
  <c r="P17" i="21"/>
  <c r="S17" i="21"/>
  <c r="T17" i="21"/>
  <c r="E21" i="21"/>
  <c r="D21" i="21"/>
  <c r="V17" i="21"/>
  <c r="R17" i="21"/>
  <c r="N17" i="21"/>
  <c r="J17" i="21"/>
  <c r="E16" i="21"/>
  <c r="D16" i="21"/>
  <c r="E13" i="21"/>
  <c r="D13" i="21"/>
  <c r="D23" i="12"/>
  <c r="E19" i="12"/>
  <c r="E20" i="12"/>
  <c r="E17" i="12"/>
  <c r="D17" i="12"/>
  <c r="D11" i="19"/>
  <c r="U29" i="1"/>
  <c r="Q29" i="1"/>
  <c r="M29" i="1"/>
  <c r="U28" i="1"/>
  <c r="Q28" i="1"/>
  <c r="M28" i="1"/>
  <c r="T16" i="12"/>
  <c r="J16" i="12"/>
  <c r="J21" i="12" s="1"/>
  <c r="N16" i="12"/>
  <c r="R16" i="12"/>
  <c r="V16" i="12"/>
  <c r="E23" i="12"/>
  <c r="S16" i="12"/>
  <c r="G16" i="12"/>
  <c r="H16" i="12"/>
  <c r="K16" i="12"/>
  <c r="L16" i="12"/>
  <c r="O16" i="12"/>
  <c r="P16" i="12"/>
  <c r="R16" i="14"/>
  <c r="R21" i="14" s="1"/>
  <c r="J16" i="14"/>
  <c r="J21" i="14" s="1"/>
  <c r="N16" i="14"/>
  <c r="N21" i="14" s="1"/>
  <c r="V16" i="14"/>
  <c r="V21" i="14" s="1"/>
  <c r="T16" i="14"/>
  <c r="D23" i="14"/>
  <c r="E23" i="14"/>
  <c r="O16" i="14"/>
  <c r="P16" i="14"/>
  <c r="K16" i="14"/>
  <c r="L16" i="14"/>
  <c r="S16" i="14"/>
  <c r="G16" i="14"/>
  <c r="H16" i="14"/>
  <c r="E12" i="14"/>
  <c r="E11" i="14" s="1"/>
  <c r="D12" i="14"/>
  <c r="D15" i="14"/>
  <c r="D20" i="14"/>
  <c r="E20" i="14"/>
  <c r="D11" i="12" l="1"/>
  <c r="E16" i="12"/>
  <c r="V22" i="21"/>
  <c r="D11" i="14"/>
  <c r="G21" i="14"/>
  <c r="K22" i="21"/>
  <c r="N21" i="12"/>
  <c r="R21" i="12"/>
  <c r="D41" i="21"/>
  <c r="D17" i="21"/>
  <c r="E11" i="12"/>
  <c r="E11" i="1"/>
  <c r="H27" i="1"/>
  <c r="K27" i="1"/>
  <c r="S21" i="14"/>
  <c r="O21" i="14"/>
  <c r="D16" i="12"/>
  <c r="E12" i="21"/>
  <c r="V27" i="1"/>
  <c r="V23" i="21" s="1"/>
  <c r="V30" i="21" s="1"/>
  <c r="E20" i="1"/>
  <c r="D38" i="14"/>
  <c r="K21" i="12"/>
  <c r="E17" i="21"/>
  <c r="S21" i="12"/>
  <c r="D16" i="1"/>
  <c r="J22" i="21"/>
  <c r="P27" i="1"/>
  <c r="S27" i="1"/>
  <c r="N22" i="21"/>
  <c r="G27" i="1"/>
  <c r="N27" i="1"/>
  <c r="N22" i="12" s="1"/>
  <c r="R27" i="1"/>
  <c r="R22" i="14" s="1"/>
  <c r="R29" i="14" s="1"/>
  <c r="T27" i="1"/>
  <c r="I32" i="14"/>
  <c r="G22" i="21"/>
  <c r="K21" i="14"/>
  <c r="O21" i="12"/>
  <c r="G21" i="12"/>
  <c r="V21" i="12"/>
  <c r="S22" i="21"/>
  <c r="D20" i="1"/>
  <c r="E16" i="1"/>
  <c r="J27" i="1"/>
  <c r="J23" i="21" s="1"/>
  <c r="L27" i="1"/>
  <c r="E16" i="14"/>
  <c r="D16" i="14"/>
  <c r="D37" i="14"/>
  <c r="D12" i="21"/>
  <c r="R22" i="21"/>
  <c r="O22" i="21"/>
  <c r="D40" i="21"/>
  <c r="O27" i="1"/>
  <c r="O23" i="21" s="1"/>
  <c r="D11" i="1"/>
  <c r="V22" i="14" l="1"/>
  <c r="V29" i="14" s="1"/>
  <c r="N29" i="12"/>
  <c r="J30" i="21"/>
  <c r="E21" i="12"/>
  <c r="D22" i="21"/>
  <c r="G23" i="21"/>
  <c r="G31" i="21" s="1"/>
  <c r="D21" i="14"/>
  <c r="E22" i="21"/>
  <c r="D39" i="12"/>
  <c r="O22" i="12"/>
  <c r="O30" i="12" s="1"/>
  <c r="R23" i="21"/>
  <c r="R30" i="21" s="1"/>
  <c r="R22" i="12"/>
  <c r="R29" i="12" s="1"/>
  <c r="N23" i="21"/>
  <c r="N30" i="21" s="1"/>
  <c r="N22" i="14"/>
  <c r="N29" i="14" s="1"/>
  <c r="D40" i="12"/>
  <c r="S23" i="21"/>
  <c r="S31" i="21" s="1"/>
  <c r="G22" i="14"/>
  <c r="G30" i="14" s="1"/>
  <c r="G22" i="12"/>
  <c r="G30" i="12" s="1"/>
  <c r="J22" i="14"/>
  <c r="J29" i="14" s="1"/>
  <c r="J22" i="12"/>
  <c r="J29" i="12" s="1"/>
  <c r="E27" i="1"/>
  <c r="S22" i="12"/>
  <c r="S30" i="12" s="1"/>
  <c r="D21" i="12"/>
  <c r="O22" i="14"/>
  <c r="O30" i="14" s="1"/>
  <c r="V22" i="12"/>
  <c r="V29" i="12" s="1"/>
  <c r="K22" i="12"/>
  <c r="K30" i="12" s="1"/>
  <c r="S22" i="14"/>
  <c r="S30" i="14" s="1"/>
  <c r="D27" i="1"/>
  <c r="O31" i="21"/>
  <c r="K23" i="21"/>
  <c r="K31" i="21" s="1"/>
  <c r="K22" i="14"/>
  <c r="K30" i="14" s="1"/>
  <c r="E21" i="14"/>
  <c r="E22" i="14" l="1"/>
  <c r="E29" i="14" s="1"/>
  <c r="E23" i="21"/>
  <c r="E30" i="21" s="1"/>
  <c r="E22" i="12"/>
  <c r="E29" i="12" s="1"/>
  <c r="D22" i="12"/>
  <c r="D29" i="12" s="1"/>
  <c r="D22" i="14"/>
  <c r="D29" i="14" s="1"/>
  <c r="D23" i="21"/>
  <c r="D30" i="21" s="1"/>
  <c r="E41" i="21" l="1"/>
  <c r="E37" i="14"/>
  <c r="E40" i="12"/>
  <c r="E38" i="14" l="1"/>
  <c r="E40" i="21"/>
  <c r="E39" i="12"/>
</calcChain>
</file>

<file path=xl/sharedStrings.xml><?xml version="1.0" encoding="utf-8"?>
<sst xmlns="http://schemas.openxmlformats.org/spreadsheetml/2006/main" count="611" uniqueCount="205">
  <si>
    <t>Óbudai Egyetem</t>
  </si>
  <si>
    <t>MSc Mintatanterv F</t>
  </si>
  <si>
    <t xml:space="preserve">Rejtő Sándor Könnyűipari és Környezetmérnöki Kar </t>
  </si>
  <si>
    <t>Levelező tagozat</t>
  </si>
  <si>
    <t>Könnyűipari mérnök szak</t>
  </si>
  <si>
    <t>szakfelelős: Dr. Borbély Ákos</t>
  </si>
  <si>
    <t>Kód</t>
  </si>
  <si>
    <t>Tantárgyak</t>
  </si>
  <si>
    <t>féléves</t>
  </si>
  <si>
    <r>
      <t>kredi</t>
    </r>
    <r>
      <rPr>
        <b/>
        <sz val="12"/>
        <rFont val="Arial CE"/>
        <charset val="238"/>
      </rPr>
      <t>t</t>
    </r>
  </si>
  <si>
    <t>Típus</t>
  </si>
  <si>
    <t>Szemeszter</t>
  </si>
  <si>
    <t>Előtanulmány</t>
  </si>
  <si>
    <t>óra</t>
  </si>
  <si>
    <t>1.</t>
  </si>
  <si>
    <t>2.</t>
  </si>
  <si>
    <t>3.</t>
  </si>
  <si>
    <t>4.</t>
  </si>
  <si>
    <t>ea</t>
  </si>
  <si>
    <t>gy</t>
  </si>
  <si>
    <t>k</t>
  </si>
  <si>
    <t>kr</t>
  </si>
  <si>
    <t>Természettudományos alapismeretek  (20-25 kredit)</t>
  </si>
  <si>
    <t>Alkalmazott matematika és statisztika</t>
  </si>
  <si>
    <t>A</t>
  </si>
  <si>
    <t>v</t>
  </si>
  <si>
    <t>Alkalmazott fizika</t>
  </si>
  <si>
    <t>Gazdasági és humán ismeretek  (10-15 kredit)</t>
  </si>
  <si>
    <t>5.</t>
  </si>
  <si>
    <t>Pénzügyi, számviteli és adózási ismeretek</t>
  </si>
  <si>
    <t>6.</t>
  </si>
  <si>
    <t>7.</t>
  </si>
  <si>
    <t>RMXSF1LMLF</t>
  </si>
  <si>
    <t>Könnyűipari szakmai ismeretek  (18-24 kredit),</t>
  </si>
  <si>
    <t>8.</t>
  </si>
  <si>
    <t>Elektronikai és informatikai ismeretek</t>
  </si>
  <si>
    <t>9.</t>
  </si>
  <si>
    <t>Logisztika a könnyűiparban</t>
  </si>
  <si>
    <t>é</t>
  </si>
  <si>
    <t>10.</t>
  </si>
  <si>
    <t>Számítógépes terméktervezés</t>
  </si>
  <si>
    <t>11.</t>
  </si>
  <si>
    <t xml:space="preserve">Technológiai mérések </t>
  </si>
  <si>
    <t>12.</t>
  </si>
  <si>
    <t>Vizsga (v)</t>
  </si>
  <si>
    <t>Évközi jegy (f)</t>
  </si>
  <si>
    <t>A diploma megszerzésének feltétele legalább 4 hetes szakmai gyakorlat teljesítése.</t>
  </si>
  <si>
    <t>A záróvizsga tárgyai:</t>
  </si>
  <si>
    <t xml:space="preserve">2. Specializációtól függő tárgy: </t>
  </si>
  <si>
    <t>Dr. habil Koltai László</t>
  </si>
  <si>
    <t>dékán</t>
  </si>
  <si>
    <t>Csomagolástechnológus specializáció</t>
  </si>
  <si>
    <t>felelőse: Dr. Koltai László</t>
  </si>
  <si>
    <t>előkövetelmény</t>
  </si>
  <si>
    <t>Csomagolástechnológus</t>
  </si>
  <si>
    <r>
      <t xml:space="preserve">Differenciált szakmai ismeretek (min.10 kredit)                               </t>
    </r>
    <r>
      <rPr>
        <b/>
        <sz val="12"/>
        <rFont val="Arial CE"/>
        <charset val="238"/>
      </rPr>
      <t>összesen:</t>
    </r>
  </si>
  <si>
    <t>16.</t>
  </si>
  <si>
    <t>RMWCG1CMLF</t>
  </si>
  <si>
    <t>B</t>
  </si>
  <si>
    <t>17.</t>
  </si>
  <si>
    <t>RMWCA1CMLF</t>
  </si>
  <si>
    <t>18.</t>
  </si>
  <si>
    <t>RMWGT1CMLF</t>
  </si>
  <si>
    <t>Csomagolástervezés I.</t>
  </si>
  <si>
    <t>19.</t>
  </si>
  <si>
    <t>RMWGT2CMLF</t>
  </si>
  <si>
    <t>Csomagolástervezés II.</t>
  </si>
  <si>
    <t>Kötelezően választható szakmai ismeretek                                       összesen:</t>
  </si>
  <si>
    <t>21.</t>
  </si>
  <si>
    <t>RMWCT1CMLF</t>
  </si>
  <si>
    <t>Csomagolástechnológia I.</t>
  </si>
  <si>
    <t>22.</t>
  </si>
  <si>
    <t>RMWCT2CMLF</t>
  </si>
  <si>
    <t>Csomagolástechnológia II.</t>
  </si>
  <si>
    <t>RMWCE1CMLF</t>
  </si>
  <si>
    <t>RMDDM1CMLF</t>
  </si>
  <si>
    <t>Diplomamunka</t>
  </si>
  <si>
    <t>Kötelezően választható szakmai ismeretek, differenciált szakmai ismeretek</t>
  </si>
  <si>
    <t>Kötelező alapozás, szakmai törzsanyag</t>
  </si>
  <si>
    <t>Szabadon választható tárgyak</t>
  </si>
  <si>
    <t>Szabadon választható tárgy 1.</t>
  </si>
  <si>
    <t>Szabadon választható tárgy 2.</t>
  </si>
  <si>
    <t>Mindösszesen:</t>
  </si>
  <si>
    <t>Heti össz óra</t>
  </si>
  <si>
    <t>Évközi jegy</t>
  </si>
  <si>
    <t>Vizsga:</t>
  </si>
  <si>
    <t>elméleti órák száma:</t>
  </si>
  <si>
    <t>gyakorlati órák száma:</t>
  </si>
  <si>
    <t>Nyomdaipari és médiatechnológus specializáció</t>
  </si>
  <si>
    <t>felelőse: Dr. Horváth Csaba</t>
  </si>
  <si>
    <t>kredit</t>
  </si>
  <si>
    <t>Előkövetelmény</t>
  </si>
  <si>
    <t xml:space="preserve">Nyomdaipari és médiatechnológus </t>
  </si>
  <si>
    <t>Differenciált szakmai ism. (min. 10 kredit)                                            összesen:</t>
  </si>
  <si>
    <t>RMWKS1NMLF</t>
  </si>
  <si>
    <t>Nyomtatott termékek tervezése és szerkesztése</t>
  </si>
  <si>
    <t>RMWNM1NMLF</t>
  </si>
  <si>
    <t>RMWNM2NMLF</t>
  </si>
  <si>
    <t>RMWKT1NMLF</t>
  </si>
  <si>
    <t>Kötészeti és továbbfeldolgozási technológiák</t>
  </si>
  <si>
    <r>
      <t xml:space="preserve">Kötelezően választható szakmai ismeretek                                          </t>
    </r>
    <r>
      <rPr>
        <b/>
        <sz val="12"/>
        <rFont val="Arial CE"/>
        <charset val="238"/>
      </rPr>
      <t>összesen:</t>
    </r>
  </si>
  <si>
    <t>RMWMN1NMLF</t>
  </si>
  <si>
    <t>A nyomtatott média technológiái I.</t>
  </si>
  <si>
    <t>RMWMN2NMLF</t>
  </si>
  <si>
    <t>A nyomtatott média technológiái II.</t>
  </si>
  <si>
    <t>RMWMN3NMLF</t>
  </si>
  <si>
    <t>RMDDM1NMLF</t>
  </si>
  <si>
    <t>Minőségirányító specializáció</t>
  </si>
  <si>
    <t>felelőse: Dr. Gregász Tibor</t>
  </si>
  <si>
    <t>Minőségirányító</t>
  </si>
  <si>
    <t>Differenciált szakmai ismeretek (min. 10 kredit)                               összesen:</t>
  </si>
  <si>
    <t>RMWMR1QMLF</t>
  </si>
  <si>
    <t>RMWMR2QMLF</t>
  </si>
  <si>
    <t>RMWMR3QMLF</t>
  </si>
  <si>
    <t>RMWSA1QMLF</t>
  </si>
  <si>
    <t>Szubjektív adatok értékelése</t>
  </si>
  <si>
    <r>
      <t xml:space="preserve">Kötelezően választható szakmai ismeretek                                         </t>
    </r>
    <r>
      <rPr>
        <b/>
        <sz val="12"/>
        <rFont val="Arial CE"/>
        <charset val="238"/>
      </rPr>
      <t>összesen:</t>
    </r>
  </si>
  <si>
    <t>20.</t>
  </si>
  <si>
    <t>RMWMM1QMLF</t>
  </si>
  <si>
    <t>Minőségirányítás  I.</t>
  </si>
  <si>
    <t>RMWMM2QMLF</t>
  </si>
  <si>
    <t>Minőségirányítás II.</t>
  </si>
  <si>
    <t>RMWMM3QMLF</t>
  </si>
  <si>
    <t>Minőségirányítás III.</t>
  </si>
  <si>
    <t>RMDDM1QMLF</t>
  </si>
  <si>
    <t xml:space="preserve">MSc Mintatanterv </t>
  </si>
  <si>
    <t>félévi</t>
  </si>
  <si>
    <t>OE</t>
  </si>
  <si>
    <t xml:space="preserve">Bevezetés a nyomtatott kommunikációba </t>
  </si>
  <si>
    <t>Bevezetés a csomagolástechnológiába</t>
  </si>
  <si>
    <t>Biztonsági nyomtatás</t>
  </si>
  <si>
    <t>Élelmiszerek csomagolása</t>
  </si>
  <si>
    <t xml:space="preserve"> </t>
  </si>
  <si>
    <t xml:space="preserve">Prepress- Image Editing with Adobe Photoshop </t>
  </si>
  <si>
    <t>Handmade paper making and manufacturing</t>
  </si>
  <si>
    <t xml:space="preserve">Introducing to Graphic Communication </t>
  </si>
  <si>
    <t xml:space="preserve">Lean and Green Printing online     </t>
  </si>
  <si>
    <t xml:space="preserve">Sustainable Green Printing online  </t>
  </si>
  <si>
    <t xml:space="preserve">Project Work I. </t>
  </si>
  <si>
    <t>Project Work Practice</t>
  </si>
  <si>
    <t>A szabadon választható tárgyak listája a Kari Tanács döntése alapján változhat.</t>
  </si>
  <si>
    <t>Termelésmenedzsment és folyamatszervezés a könnyűiparban</t>
  </si>
  <si>
    <t>13.</t>
  </si>
  <si>
    <t>Testnevelés I.</t>
  </si>
  <si>
    <t>Testnevelés II.</t>
  </si>
  <si>
    <t>14.</t>
  </si>
  <si>
    <t>15.</t>
  </si>
  <si>
    <t>Kötelezően teljesítendő</t>
  </si>
  <si>
    <t xml:space="preserve">      féléves óraszámokkal (ea:előadás; gy: gyakorlat). ; követelményekkel (k.: v:vizsga, é:évközi jegy, h:háromfokozatú értékelés); kreditekkel (kr.)</t>
  </si>
  <si>
    <t xml:space="preserve">       féléves óraszámokkal (ea:előadás; gy: gyakorlat). ; követelményekkel (k.: v:vizsga, é:évközi jegy, h:háromfokozatú értékelés); kreditekkel (kr.)</t>
  </si>
  <si>
    <t xml:space="preserve">    féléves óraszámokkal (ea:előadás; gy: gyakorlat). ; követelményekkel (k.: v:vizsga, é:évközi jegy, h:háromfokozatú értékelés); kreditekkel (kr.)</t>
  </si>
  <si>
    <t>h</t>
  </si>
  <si>
    <r>
      <t xml:space="preserve"> </t>
    </r>
    <r>
      <rPr>
        <b/>
        <i/>
        <sz val="12"/>
        <rFont val="Arial CE"/>
        <charset val="238"/>
      </rPr>
      <t>Dr. habil Koltai László dékán</t>
    </r>
  </si>
  <si>
    <t>Alkalmazott kémia (blended)</t>
  </si>
  <si>
    <t>Vezetés és szervezés (blended)</t>
  </si>
  <si>
    <t>Termékbiztonság (blended)</t>
  </si>
  <si>
    <t>Csomagolásgépesítés (blended)</t>
  </si>
  <si>
    <t>A nyomtatott média technológiái III. (blended)</t>
  </si>
  <si>
    <t>Menedzsmentrendszerek a gyakorlatban III. (blended)</t>
  </si>
  <si>
    <t>RMXAM1KMLF</t>
  </si>
  <si>
    <t>RMXMM1KMLF</t>
  </si>
  <si>
    <t>RMXFI1KMLF</t>
  </si>
  <si>
    <t>RMEKE1KMLF</t>
  </si>
  <si>
    <t>RMXPA1KMLF</t>
  </si>
  <si>
    <t>RMXVS1KMLF</t>
  </si>
  <si>
    <t>RMXEI1KMLF</t>
  </si>
  <si>
    <t>RMXLK1KMLF</t>
  </si>
  <si>
    <t>RMXST1KMLF</t>
  </si>
  <si>
    <t>RMXTM1KMLF</t>
  </si>
  <si>
    <t>Ruhaipari formatervezés és technológia specializáció</t>
  </si>
  <si>
    <t>felelőse: Dr. Csanák Edit DLA</t>
  </si>
  <si>
    <t>Kollekcióalakítás</t>
  </si>
  <si>
    <t>Fenntarthatóság és terékéletciklus menedzsment a könnyűiparban (blended)</t>
  </si>
  <si>
    <t>Ruhaipari termékkonstrukció és tervezés</t>
  </si>
  <si>
    <t>Ruhaipari gyártástechnológia I.</t>
  </si>
  <si>
    <t>Ruhaipari gyártástechnológia II.</t>
  </si>
  <si>
    <t>Elfogadta az RKK tanácsa: 2024. március 14.</t>
  </si>
  <si>
    <t>Határozat szám: RKK-KT-CII/197/2024</t>
  </si>
  <si>
    <t>RTWKA1AMLF</t>
  </si>
  <si>
    <t>RTWMS1AMLF</t>
  </si>
  <si>
    <t>RTWIT1AMLF</t>
  </si>
  <si>
    <t>RTWFT1AMLF</t>
  </si>
  <si>
    <t>RTWRT1AMLF</t>
  </si>
  <si>
    <t>RTWRG1AMLF</t>
  </si>
  <si>
    <t>RTWRG2AMLF</t>
  </si>
  <si>
    <t>RTDDM1AMLF</t>
  </si>
  <si>
    <t>Mérnöki modellalkotás (blended)</t>
  </si>
  <si>
    <t>Csomagolóanyagok (blended)</t>
  </si>
  <si>
    <t>Csomagolásergonómia (blended)</t>
  </si>
  <si>
    <t>A nyomtatott média anyagai, környezetvédelme és minőségbiztosítása I.(blended)</t>
  </si>
  <si>
    <t>A nyomtatott média anyagai, környezetvédelme és minőségbiztosítása II.(blended)</t>
  </si>
  <si>
    <t>Menedzsmentrendszerek a gyakorlatban I.(blended)</t>
  </si>
  <si>
    <t>Menedzsmentrendszerek a gyakorlatban II.(blended)</t>
  </si>
  <si>
    <t>Modellezés és szériázás (blended)</t>
  </si>
  <si>
    <t>Új irányzatok a tervezésben (blended)</t>
  </si>
  <si>
    <t>Érvényes:2024. szeptember 1-től</t>
  </si>
  <si>
    <t>Érvényes 2024. szeptember 1-től</t>
  </si>
  <si>
    <t xml:space="preserve">1. Mérnöki modellalkotás   </t>
  </si>
  <si>
    <r>
      <t xml:space="preserve">Csomagolástechnológus specializáció: </t>
    </r>
    <r>
      <rPr>
        <sz val="12"/>
        <rFont val="Arial CE"/>
        <charset val="238"/>
      </rPr>
      <t>Csomagolástechnológia és tervezés</t>
    </r>
  </si>
  <si>
    <r>
      <t xml:space="preserve">Nyomdaipari és médiatechnológus specializáció: </t>
    </r>
    <r>
      <rPr>
        <sz val="12"/>
        <rFont val="Arial CE"/>
        <charset val="238"/>
      </rPr>
      <t>A nyomtatott média technológiái és anyagai</t>
    </r>
  </si>
  <si>
    <r>
      <t xml:space="preserve">Minőségirányító specializáció: </t>
    </r>
    <r>
      <rPr>
        <sz val="12"/>
        <rFont val="Arial CE"/>
        <charset val="238"/>
      </rPr>
      <t>Minőségirányításés menedzsmentrendszerek</t>
    </r>
  </si>
  <si>
    <r>
      <t xml:space="preserve">Ruhaipari formatervezés és technológia specializáció: </t>
    </r>
    <r>
      <rPr>
        <sz val="12"/>
        <rFont val="Arial CE"/>
        <charset val="238"/>
      </rPr>
      <t xml:space="preserve">Kollekcióalakítás és ruhaipari gyártástechnológia </t>
    </r>
  </si>
  <si>
    <t>Elfogadta az RKK tanácsa: 2024. 05.16.</t>
  </si>
  <si>
    <t>Határozat szám: RKK-KT-CIII/204/2024</t>
  </si>
  <si>
    <t>RMXTB1KMLF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</si>
</sst>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1"/>
      <name val="Arial CE"/>
      <charset val="238"/>
    </font>
    <font>
      <i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charset val="238"/>
    </font>
    <font>
      <b/>
      <i/>
      <sz val="10"/>
      <name val="Arial CE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4"/>
      <name val="Arial CE"/>
      <charset val="238"/>
    </font>
    <font>
      <i/>
      <sz val="14"/>
      <name val="Arial"/>
      <family val="2"/>
      <charset val="238"/>
    </font>
    <font>
      <sz val="12"/>
      <name val="Arial"/>
      <family val="2"/>
      <charset val="238"/>
    </font>
    <font>
      <i/>
      <sz val="14"/>
      <name val="Arial CE"/>
      <charset val="238"/>
    </font>
    <font>
      <b/>
      <sz val="12"/>
      <color rgb="FFFF0000"/>
      <name val="Arial CE"/>
      <charset val="238"/>
    </font>
    <font>
      <i/>
      <sz val="14"/>
      <color rgb="FFFF0000"/>
      <name val="Arial CE"/>
      <charset val="238"/>
    </font>
    <font>
      <b/>
      <sz val="8"/>
      <color rgb="FFFF0000"/>
      <name val="Arial CE"/>
      <charset val="238"/>
    </font>
    <font>
      <sz val="9"/>
      <name val="Arial"/>
      <family val="2"/>
      <charset val="238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6" fillId="0" borderId="0"/>
    <xf numFmtId="0" fontId="2" fillId="0" borderId="0"/>
    <xf numFmtId="0" fontId="24" fillId="0" borderId="0"/>
    <xf numFmtId="0" fontId="1" fillId="0" borderId="0"/>
    <xf numFmtId="9" fontId="26" fillId="0" borderId="0" applyFont="0" applyFill="0" applyBorder="0" applyAlignment="0" applyProtection="0"/>
  </cellStyleXfs>
  <cellXfs count="767">
    <xf numFmtId="0" fontId="0" fillId="0" borderId="0" xfId="0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7" fillId="2" borderId="5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17" xfId="3" applyFont="1" applyBorder="1" applyAlignment="1">
      <alignment horizontal="left" vertical="center"/>
    </xf>
    <xf numFmtId="0" fontId="3" fillId="0" borderId="18" xfId="3" applyFont="1" applyBorder="1" applyAlignment="1">
      <alignment vertical="center" wrapText="1"/>
    </xf>
    <xf numFmtId="0" fontId="3" fillId="0" borderId="18" xfId="3" applyFont="1" applyBorder="1" applyAlignment="1">
      <alignment vertical="center"/>
    </xf>
    <xf numFmtId="0" fontId="3" fillId="0" borderId="18" xfId="3" applyFont="1" applyBorder="1" applyAlignment="1">
      <alignment horizontal="center" vertical="center"/>
    </xf>
    <xf numFmtId="0" fontId="24" fillId="0" borderId="0" xfId="3"/>
    <xf numFmtId="0" fontId="3" fillId="0" borderId="19" xfId="3" applyFont="1" applyBorder="1" applyAlignment="1">
      <alignment horizontal="left" vertical="center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" fontId="9" fillId="2" borderId="6" xfId="3" applyNumberFormat="1" applyFont="1" applyFill="1" applyBorder="1" applyAlignment="1">
      <alignment horizontal="center" vertical="center"/>
    </xf>
    <xf numFmtId="1" fontId="7" fillId="2" borderId="7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2" fontId="7" fillId="2" borderId="8" xfId="3" applyNumberFormat="1" applyFont="1" applyFill="1" applyBorder="1" applyAlignment="1">
      <alignment horizontal="center" vertical="center"/>
    </xf>
    <xf numFmtId="1" fontId="9" fillId="2" borderId="9" xfId="3" applyNumberFormat="1" applyFont="1" applyFill="1" applyBorder="1" applyAlignment="1">
      <alignment horizontal="center" vertical="center"/>
    </xf>
    <xf numFmtId="1" fontId="7" fillId="2" borderId="5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vertical="center"/>
    </xf>
    <xf numFmtId="0" fontId="7" fillId="2" borderId="10" xfId="3" applyFont="1" applyFill="1" applyBorder="1" applyAlignment="1">
      <alignment vertical="center"/>
    </xf>
    <xf numFmtId="0" fontId="24" fillId="3" borderId="0" xfId="3" applyFill="1"/>
    <xf numFmtId="1" fontId="7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right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19" xfId="3" applyFont="1" applyBorder="1" applyAlignment="1">
      <alignment vertical="center"/>
    </xf>
    <xf numFmtId="0" fontId="7" fillId="3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1" fontId="8" fillId="3" borderId="8" xfId="3" applyNumberFormat="1" applyFont="1" applyFill="1" applyBorder="1" applyAlignment="1">
      <alignment horizontal="center" vertical="center"/>
    </xf>
    <xf numFmtId="1" fontId="19" fillId="3" borderId="8" xfId="3" applyNumberFormat="1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0" fontId="16" fillId="0" borderId="0" xfId="3" applyFont="1" applyAlignment="1">
      <alignment vertical="center"/>
    </xf>
    <xf numFmtId="0" fontId="7" fillId="0" borderId="25" xfId="0" applyFont="1" applyBorder="1" applyAlignment="1">
      <alignment vertical="center"/>
    </xf>
    <xf numFmtId="49" fontId="7" fillId="0" borderId="0" xfId="1" applyNumberFormat="1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7" fillId="0" borderId="0" xfId="3" applyFont="1"/>
    <xf numFmtId="1" fontId="9" fillId="2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1" fontId="8" fillId="3" borderId="37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/>
    </xf>
    <xf numFmtId="1" fontId="8" fillId="3" borderId="38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" fontId="8" fillId="3" borderId="26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1" fontId="7" fillId="2" borderId="26" xfId="0" applyNumberFormat="1" applyFont="1" applyFill="1" applyBorder="1" applyAlignment="1">
      <alignment horizontal="center" vertical="center"/>
    </xf>
    <xf numFmtId="1" fontId="20" fillId="2" borderId="26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7" fillId="2" borderId="36" xfId="0" applyNumberFormat="1" applyFont="1" applyFill="1" applyBorder="1" applyAlignment="1">
      <alignment horizontal="center" vertical="center"/>
    </xf>
    <xf numFmtId="1" fontId="7" fillId="2" borderId="37" xfId="0" applyNumberFormat="1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right" vertical="center"/>
    </xf>
    <xf numFmtId="0" fontId="7" fillId="2" borderId="26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" fontId="7" fillId="2" borderId="32" xfId="0" applyNumberFormat="1" applyFont="1" applyFill="1" applyBorder="1" applyAlignment="1">
      <alignment horizontal="center" vertical="center"/>
    </xf>
    <xf numFmtId="1" fontId="20" fillId="2" borderId="32" xfId="0" applyNumberFormat="1" applyFont="1" applyFill="1" applyBorder="1" applyAlignment="1">
      <alignment horizontal="center" vertical="center"/>
    </xf>
    <xf numFmtId="1" fontId="9" fillId="2" borderId="32" xfId="0" applyNumberFormat="1" applyFont="1" applyFill="1" applyBorder="1" applyAlignment="1">
      <alignment horizontal="center" vertical="center"/>
    </xf>
    <xf numFmtId="1" fontId="7" fillId="2" borderId="42" xfId="0" applyNumberFormat="1" applyFont="1" applyFill="1" applyBorder="1" applyAlignment="1">
      <alignment horizontal="center" vertical="center"/>
    </xf>
    <xf numFmtId="1" fontId="7" fillId="2" borderId="43" xfId="0" applyNumberFormat="1" applyFont="1" applyFill="1" applyBorder="1" applyAlignment="1">
      <alignment horizontal="center" vertical="center"/>
    </xf>
    <xf numFmtId="2" fontId="7" fillId="2" borderId="43" xfId="0" applyNumberFormat="1" applyFont="1" applyFill="1" applyBorder="1" applyAlignment="1">
      <alignment horizontal="center" vertical="center"/>
    </xf>
    <xf numFmtId="1" fontId="7" fillId="2" borderId="43" xfId="0" applyNumberFormat="1" applyFont="1" applyFill="1" applyBorder="1" applyAlignment="1">
      <alignment vertical="center"/>
    </xf>
    <xf numFmtId="1" fontId="9" fillId="2" borderId="44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1" fontId="8" fillId="3" borderId="40" xfId="0" applyNumberFormat="1" applyFont="1" applyFill="1" applyBorder="1" applyAlignment="1">
      <alignment horizontal="center" vertical="center"/>
    </xf>
    <xf numFmtId="1" fontId="8" fillId="3" borderId="39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1" fontId="8" fillId="3" borderId="11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1" fontId="11" fillId="3" borderId="14" xfId="0" applyNumberFormat="1" applyFont="1" applyFill="1" applyBorder="1" applyAlignment="1">
      <alignment horizontal="center" vertical="center"/>
    </xf>
    <xf numFmtId="1" fontId="7" fillId="4" borderId="32" xfId="0" applyNumberFormat="1" applyFont="1" applyFill="1" applyBorder="1" applyAlignment="1">
      <alignment horizontal="center" vertical="center"/>
    </xf>
    <xf numFmtId="1" fontId="20" fillId="4" borderId="32" xfId="0" applyNumberFormat="1" applyFont="1" applyFill="1" applyBorder="1" applyAlignment="1">
      <alignment horizontal="center" vertical="center"/>
    </xf>
    <xf numFmtId="1" fontId="9" fillId="4" borderId="32" xfId="0" applyNumberFormat="1" applyFont="1" applyFill="1" applyBorder="1" applyAlignment="1">
      <alignment horizontal="center" vertical="center"/>
    </xf>
    <xf numFmtId="1" fontId="7" fillId="4" borderId="42" xfId="0" applyNumberFormat="1" applyFont="1" applyFill="1" applyBorder="1" applyAlignment="1">
      <alignment horizontal="center" vertical="center"/>
    </xf>
    <xf numFmtId="1" fontId="7" fillId="4" borderId="43" xfId="0" applyNumberFormat="1" applyFont="1" applyFill="1" applyBorder="1" applyAlignment="1">
      <alignment horizontal="center" vertical="center"/>
    </xf>
    <xf numFmtId="2" fontId="7" fillId="4" borderId="43" xfId="0" applyNumberFormat="1" applyFont="1" applyFill="1" applyBorder="1" applyAlignment="1">
      <alignment horizontal="center" vertical="center"/>
    </xf>
    <xf numFmtId="1" fontId="9" fillId="4" borderId="44" xfId="0" applyNumberFormat="1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0" xfId="3" applyFont="1" applyAlignment="1">
      <alignment horizontal="center"/>
    </xf>
    <xf numFmtId="1" fontId="11" fillId="0" borderId="0" xfId="0" applyNumberFormat="1" applyFont="1" applyAlignment="1">
      <alignment vertical="center"/>
    </xf>
    <xf numFmtId="1" fontId="8" fillId="3" borderId="7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9" fillId="2" borderId="34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" fontId="9" fillId="2" borderId="35" xfId="0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" fontId="8" fillId="0" borderId="37" xfId="0" applyNumberFormat="1" applyFont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9" fillId="2" borderId="45" xfId="0" applyNumberFormat="1" applyFont="1" applyFill="1" applyBorder="1" applyAlignment="1">
      <alignment horizontal="center" vertical="center"/>
    </xf>
    <xf numFmtId="1" fontId="8" fillId="0" borderId="46" xfId="0" applyNumberFormat="1" applyFont="1" applyBorder="1" applyAlignment="1">
      <alignment horizontal="center" vertical="center"/>
    </xf>
    <xf numFmtId="1" fontId="8" fillId="0" borderId="47" xfId="0" applyNumberFormat="1" applyFont="1" applyBorder="1" applyAlignment="1">
      <alignment horizontal="center" vertical="center"/>
    </xf>
    <xf numFmtId="1" fontId="8" fillId="0" borderId="36" xfId="0" applyNumberFormat="1" applyFont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3" borderId="10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1" fontId="7" fillId="4" borderId="25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" fontId="7" fillId="2" borderId="47" xfId="0" applyNumberFormat="1" applyFont="1" applyFill="1" applyBorder="1" applyAlignment="1">
      <alignment horizontal="center" vertical="center"/>
    </xf>
    <xf numFmtId="2" fontId="7" fillId="2" borderId="37" xfId="0" applyNumberFormat="1" applyFont="1" applyFill="1" applyBorder="1" applyAlignment="1">
      <alignment horizontal="center" vertical="center"/>
    </xf>
    <xf numFmtId="1" fontId="7" fillId="2" borderId="36" xfId="0" applyNumberFormat="1" applyFont="1" applyFill="1" applyBorder="1" applyAlignment="1">
      <alignment vertical="center"/>
    </xf>
    <xf numFmtId="1" fontId="7" fillId="2" borderId="37" xfId="0" applyNumberFormat="1" applyFont="1" applyFill="1" applyBorder="1" applyAlignment="1">
      <alignment vertical="center"/>
    </xf>
    <xf numFmtId="1" fontId="7" fillId="2" borderId="38" xfId="0" applyNumberFormat="1" applyFont="1" applyFill="1" applyBorder="1" applyAlignment="1">
      <alignment vertical="center"/>
    </xf>
    <xf numFmtId="1" fontId="8" fillId="0" borderId="25" xfId="0" applyNumberFormat="1" applyFont="1" applyBorder="1" applyAlignment="1">
      <alignment horizontal="center" vertical="center"/>
    </xf>
    <xf numFmtId="1" fontId="19" fillId="0" borderId="25" xfId="0" applyNumberFormat="1" applyFont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1" fontId="8" fillId="3" borderId="47" xfId="0" applyNumberFormat="1" applyFont="1" applyFill="1" applyBorder="1" applyAlignment="1">
      <alignment horizontal="center" vertical="center"/>
    </xf>
    <xf numFmtId="1" fontId="19" fillId="3" borderId="11" xfId="0" applyNumberFormat="1" applyFont="1" applyFill="1" applyBorder="1" applyAlignment="1">
      <alignment horizontal="center" vertical="center"/>
    </xf>
    <xf numFmtId="1" fontId="8" fillId="3" borderId="29" xfId="0" applyNumberFormat="1" applyFont="1" applyFill="1" applyBorder="1" applyAlignment="1">
      <alignment horizontal="center" vertical="center"/>
    </xf>
    <xf numFmtId="1" fontId="8" fillId="3" borderId="14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" fontId="8" fillId="3" borderId="31" xfId="0" applyNumberFormat="1" applyFont="1" applyFill="1" applyBorder="1" applyAlignment="1">
      <alignment horizontal="center" vertical="center"/>
    </xf>
    <xf numFmtId="1" fontId="7" fillId="2" borderId="52" xfId="0" applyNumberFormat="1" applyFont="1" applyFill="1" applyBorder="1" applyAlignment="1">
      <alignment horizontal="center" vertical="center"/>
    </xf>
    <xf numFmtId="1" fontId="7" fillId="2" borderId="42" xfId="0" applyNumberFormat="1" applyFont="1" applyFill="1" applyBorder="1" applyAlignment="1">
      <alignment vertical="center"/>
    </xf>
    <xf numFmtId="1" fontId="7" fillId="2" borderId="4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vertical="center"/>
    </xf>
    <xf numFmtId="1" fontId="19" fillId="3" borderId="40" xfId="0" applyNumberFormat="1" applyFont="1" applyFill="1" applyBorder="1" applyAlignment="1">
      <alignment horizontal="center" vertical="center"/>
    </xf>
    <xf numFmtId="1" fontId="7" fillId="3" borderId="20" xfId="0" applyNumberFormat="1" applyFont="1" applyFill="1" applyBorder="1" applyAlignment="1">
      <alignment horizontal="center" vertical="center"/>
    </xf>
    <xf numFmtId="1" fontId="7" fillId="3" borderId="16" xfId="0" applyNumberFormat="1" applyFont="1" applyFill="1" applyBorder="1" applyAlignment="1">
      <alignment horizontal="center" vertical="center"/>
    </xf>
    <xf numFmtId="2" fontId="7" fillId="3" borderId="16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/>
    </xf>
    <xf numFmtId="1" fontId="7" fillId="3" borderId="39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vertical="center"/>
    </xf>
    <xf numFmtId="1" fontId="8" fillId="0" borderId="0" xfId="0" applyNumberFormat="1" applyFont="1" applyAlignment="1">
      <alignment horizontal="right" vertical="center"/>
    </xf>
    <xf numFmtId="1" fontId="19" fillId="3" borderId="5" xfId="0" applyNumberFormat="1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1" fontId="19" fillId="0" borderId="39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/>
    </xf>
    <xf numFmtId="1" fontId="8" fillId="0" borderId="50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" fontId="8" fillId="0" borderId="51" xfId="0" applyNumberFormat="1" applyFont="1" applyBorder="1" applyAlignment="1">
      <alignment horizontal="center" vertical="center"/>
    </xf>
    <xf numFmtId="1" fontId="7" fillId="4" borderId="33" xfId="0" applyNumberFormat="1" applyFont="1" applyFill="1" applyBorder="1" applyAlignment="1">
      <alignment horizontal="center" vertical="center"/>
    </xf>
    <xf numFmtId="1" fontId="19" fillId="3" borderId="41" xfId="0" applyNumberFormat="1" applyFont="1" applyFill="1" applyBorder="1" applyAlignment="1">
      <alignment horizontal="center" vertical="center"/>
    </xf>
    <xf numFmtId="1" fontId="19" fillId="3" borderId="15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1" fontId="20" fillId="2" borderId="42" xfId="0" applyNumberFormat="1" applyFont="1" applyFill="1" applyBorder="1" applyAlignment="1">
      <alignment horizontal="center" vertical="center"/>
    </xf>
    <xf numFmtId="1" fontId="20" fillId="2" borderId="43" xfId="0" applyNumberFormat="1" applyFont="1" applyFill="1" applyBorder="1" applyAlignment="1">
      <alignment horizontal="center" vertical="center"/>
    </xf>
    <xf numFmtId="1" fontId="9" fillId="2" borderId="54" xfId="0" applyNumberFormat="1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right" vertical="center"/>
    </xf>
    <xf numFmtId="1" fontId="8" fillId="3" borderId="0" xfId="3" applyNumberFormat="1" applyFont="1" applyFill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7" fillId="0" borderId="8" xfId="3" applyFont="1" applyBorder="1" applyAlignment="1">
      <alignment vertical="center"/>
    </xf>
    <xf numFmtId="0" fontId="7" fillId="2" borderId="8" xfId="3" applyFont="1" applyFill="1" applyBorder="1" applyAlignment="1">
      <alignment vertical="center"/>
    </xf>
    <xf numFmtId="1" fontId="9" fillId="2" borderId="8" xfId="3" applyNumberFormat="1" applyFont="1" applyFill="1" applyBorder="1" applyAlignment="1">
      <alignment horizontal="center" vertical="center"/>
    </xf>
    <xf numFmtId="2" fontId="8" fillId="3" borderId="8" xfId="3" applyNumberFormat="1" applyFont="1" applyFill="1" applyBorder="1" applyAlignment="1">
      <alignment horizontal="center" vertical="center"/>
    </xf>
    <xf numFmtId="1" fontId="8" fillId="0" borderId="8" xfId="3" applyNumberFormat="1" applyFont="1" applyBorder="1" applyAlignment="1">
      <alignment horizontal="center" vertical="center"/>
    </xf>
    <xf numFmtId="1" fontId="19" fillId="0" borderId="8" xfId="3" applyNumberFormat="1" applyFont="1" applyBorder="1" applyAlignment="1">
      <alignment horizontal="center" vertical="center"/>
    </xf>
    <xf numFmtId="2" fontId="8" fillId="0" borderId="8" xfId="3" applyNumberFormat="1" applyFont="1" applyBorder="1" applyAlignment="1">
      <alignment horizontal="center" vertical="center"/>
    </xf>
    <xf numFmtId="1" fontId="8" fillId="0" borderId="0" xfId="3" applyNumberFormat="1" applyFont="1" applyAlignment="1">
      <alignment horizontal="right" vertical="center"/>
    </xf>
    <xf numFmtId="1" fontId="8" fillId="3" borderId="15" xfId="3" applyNumberFormat="1" applyFont="1" applyFill="1" applyBorder="1" applyAlignment="1">
      <alignment horizontal="center" vertical="center"/>
    </xf>
    <xf numFmtId="1" fontId="19" fillId="3" borderId="15" xfId="3" applyNumberFormat="1" applyFont="1" applyFill="1" applyBorder="1" applyAlignment="1">
      <alignment horizontal="center" vertical="center"/>
    </xf>
    <xf numFmtId="2" fontId="8" fillId="3" borderId="15" xfId="3" applyNumberFormat="1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7" fillId="2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horizontal="center" vertical="center"/>
    </xf>
    <xf numFmtId="1" fontId="8" fillId="3" borderId="6" xfId="3" applyNumberFormat="1" applyFont="1" applyFill="1" applyBorder="1" applyAlignment="1">
      <alignment horizontal="center" vertical="center"/>
    </xf>
    <xf numFmtId="1" fontId="8" fillId="0" borderId="6" xfId="3" applyNumberFormat="1" applyFont="1" applyBorder="1" applyAlignment="1">
      <alignment horizontal="center" vertical="center"/>
    </xf>
    <xf numFmtId="1" fontId="8" fillId="3" borderId="37" xfId="3" applyNumberFormat="1" applyFont="1" applyFill="1" applyBorder="1" applyAlignment="1">
      <alignment horizontal="center" vertical="center"/>
    </xf>
    <xf numFmtId="1" fontId="19" fillId="3" borderId="37" xfId="3" applyNumberFormat="1" applyFont="1" applyFill="1" applyBorder="1" applyAlignment="1">
      <alignment horizontal="center" vertical="center"/>
    </xf>
    <xf numFmtId="2" fontId="8" fillId="3" borderId="37" xfId="3" applyNumberFormat="1" applyFont="1" applyFill="1" applyBorder="1" applyAlignment="1">
      <alignment horizontal="center" vertical="center"/>
    </xf>
    <xf numFmtId="1" fontId="8" fillId="3" borderId="38" xfId="3" applyNumberFormat="1" applyFont="1" applyFill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0" fontId="7" fillId="0" borderId="37" xfId="3" applyFont="1" applyBorder="1" applyAlignment="1">
      <alignment vertical="center"/>
    </xf>
    <xf numFmtId="1" fontId="8" fillId="0" borderId="37" xfId="3" applyNumberFormat="1" applyFont="1" applyBorder="1" applyAlignment="1">
      <alignment horizontal="center" vertical="center"/>
    </xf>
    <xf numFmtId="1" fontId="8" fillId="0" borderId="38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1" fontId="8" fillId="3" borderId="7" xfId="3" applyNumberFormat="1" applyFont="1" applyFill="1" applyBorder="1" applyAlignment="1">
      <alignment horizontal="center" vertical="center"/>
    </xf>
    <xf numFmtId="1" fontId="8" fillId="0" borderId="7" xfId="3" applyNumberFormat="1" applyFont="1" applyBorder="1" applyAlignment="1">
      <alignment horizontal="center" vertical="center"/>
    </xf>
    <xf numFmtId="1" fontId="8" fillId="3" borderId="47" xfId="3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3" borderId="26" xfId="3" applyFont="1" applyFill="1" applyBorder="1" applyAlignment="1">
      <alignment vertical="center"/>
    </xf>
    <xf numFmtId="49" fontId="7" fillId="2" borderId="39" xfId="3" applyNumberFormat="1" applyFont="1" applyFill="1" applyBorder="1" applyAlignment="1">
      <alignment horizontal="left" vertical="center"/>
    </xf>
    <xf numFmtId="49" fontId="7" fillId="2" borderId="40" xfId="3" applyNumberFormat="1" applyFont="1" applyFill="1" applyBorder="1" applyAlignment="1">
      <alignment horizontal="left" vertical="center"/>
    </xf>
    <xf numFmtId="0" fontId="7" fillId="0" borderId="20" xfId="3" applyFont="1" applyBorder="1" applyAlignment="1">
      <alignment horizontal="center" vertical="center"/>
    </xf>
    <xf numFmtId="0" fontId="7" fillId="0" borderId="16" xfId="3" applyFont="1" applyBorder="1" applyAlignment="1">
      <alignment vertical="center"/>
    </xf>
    <xf numFmtId="0" fontId="7" fillId="0" borderId="16" xfId="3" applyFont="1" applyBorder="1" applyAlignment="1">
      <alignment horizontal="center" vertical="center"/>
    </xf>
    <xf numFmtId="0" fontId="7" fillId="3" borderId="41" xfId="3" applyFont="1" applyFill="1" applyBorder="1" applyAlignment="1">
      <alignment horizontal="center" vertical="center"/>
    </xf>
    <xf numFmtId="0" fontId="10" fillId="3" borderId="51" xfId="3" applyFont="1" applyFill="1" applyBorder="1" applyAlignment="1">
      <alignment horizontal="left" vertical="center"/>
    </xf>
    <xf numFmtId="0" fontId="8" fillId="3" borderId="11" xfId="3" applyFont="1" applyFill="1" applyBorder="1" applyAlignment="1">
      <alignment vertical="center"/>
    </xf>
    <xf numFmtId="1" fontId="8" fillId="3" borderId="29" xfId="3" applyNumberFormat="1" applyFont="1" applyFill="1" applyBorder="1" applyAlignment="1">
      <alignment horizontal="center" vertical="center"/>
    </xf>
    <xf numFmtId="1" fontId="8" fillId="3" borderId="14" xfId="3" applyNumberFormat="1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vertical="center"/>
    </xf>
    <xf numFmtId="1" fontId="7" fillId="2" borderId="52" xfId="3" applyNumberFormat="1" applyFont="1" applyFill="1" applyBorder="1" applyAlignment="1">
      <alignment horizontal="center" vertical="center"/>
    </xf>
    <xf numFmtId="1" fontId="7" fillId="2" borderId="43" xfId="3" applyNumberFormat="1" applyFont="1" applyFill="1" applyBorder="1" applyAlignment="1">
      <alignment horizontal="center" vertical="center"/>
    </xf>
    <xf numFmtId="2" fontId="7" fillId="2" borderId="43" xfId="3" applyNumberFormat="1" applyFont="1" applyFill="1" applyBorder="1" applyAlignment="1">
      <alignment horizontal="center" vertical="center"/>
    </xf>
    <xf numFmtId="1" fontId="7" fillId="2" borderId="43" xfId="3" applyNumberFormat="1" applyFont="1" applyFill="1" applyBorder="1" applyAlignment="1">
      <alignment vertical="center"/>
    </xf>
    <xf numFmtId="0" fontId="7" fillId="0" borderId="50" xfId="3" applyFont="1" applyBorder="1" applyAlignment="1">
      <alignment vertical="center"/>
    </xf>
    <xf numFmtId="1" fontId="9" fillId="2" borderId="54" xfId="3" applyNumberFormat="1" applyFont="1" applyFill="1" applyBorder="1" applyAlignment="1">
      <alignment horizontal="center" vertical="center"/>
    </xf>
    <xf numFmtId="1" fontId="8" fillId="3" borderId="51" xfId="3" applyNumberFormat="1" applyFont="1" applyFill="1" applyBorder="1" applyAlignment="1">
      <alignment horizontal="center" vertical="center"/>
    </xf>
    <xf numFmtId="1" fontId="8" fillId="3" borderId="9" xfId="3" applyNumberFormat="1" applyFont="1" applyFill="1" applyBorder="1" applyAlignment="1">
      <alignment horizontal="center" vertical="center"/>
    </xf>
    <xf numFmtId="1" fontId="8" fillId="0" borderId="9" xfId="3" applyNumberFormat="1" applyFont="1" applyBorder="1" applyAlignment="1">
      <alignment horizontal="center" vertical="center"/>
    </xf>
    <xf numFmtId="1" fontId="8" fillId="3" borderId="46" xfId="3" applyNumberFormat="1" applyFont="1" applyFill="1" applyBorder="1" applyAlignment="1">
      <alignment horizontal="center" vertical="center"/>
    </xf>
    <xf numFmtId="1" fontId="8" fillId="0" borderId="46" xfId="3" applyNumberFormat="1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9" fillId="0" borderId="12" xfId="3" applyFont="1" applyBorder="1" applyAlignment="1">
      <alignment horizontal="right" vertical="center"/>
    </xf>
    <xf numFmtId="1" fontId="7" fillId="2" borderId="42" xfId="3" applyNumberFormat="1" applyFont="1" applyFill="1" applyBorder="1" applyAlignment="1">
      <alignment horizontal="center" vertical="center"/>
    </xf>
    <xf numFmtId="1" fontId="7" fillId="2" borderId="44" xfId="3" applyNumberFormat="1" applyFont="1" applyFill="1" applyBorder="1" applyAlignment="1">
      <alignment horizontal="center" vertical="center"/>
    </xf>
    <xf numFmtId="1" fontId="8" fillId="3" borderId="41" xfId="3" applyNumberFormat="1" applyFont="1" applyFill="1" applyBorder="1" applyAlignment="1">
      <alignment horizontal="center" vertical="center"/>
    </xf>
    <xf numFmtId="1" fontId="8" fillId="3" borderId="5" xfId="3" applyNumberFormat="1" applyFont="1" applyFill="1" applyBorder="1" applyAlignment="1">
      <alignment horizontal="center" vertical="center"/>
    </xf>
    <xf numFmtId="1" fontId="8" fillId="0" borderId="5" xfId="3" applyNumberFormat="1" applyFont="1" applyBorder="1" applyAlignment="1">
      <alignment horizontal="center" vertical="center"/>
    </xf>
    <xf numFmtId="1" fontId="8" fillId="3" borderId="36" xfId="3" applyNumberFormat="1" applyFont="1" applyFill="1" applyBorder="1" applyAlignment="1">
      <alignment horizontal="center" vertical="center"/>
    </xf>
    <xf numFmtId="1" fontId="8" fillId="0" borderId="36" xfId="3" applyNumberFormat="1" applyFont="1" applyBorder="1" applyAlignment="1">
      <alignment horizontal="center" vertical="center"/>
    </xf>
    <xf numFmtId="0" fontId="9" fillId="0" borderId="50" xfId="3" applyFont="1" applyBorder="1" applyAlignment="1">
      <alignment horizontal="right" vertical="center"/>
    </xf>
    <xf numFmtId="1" fontId="7" fillId="2" borderId="54" xfId="3" applyNumberFormat="1" applyFont="1" applyFill="1" applyBorder="1" applyAlignment="1">
      <alignment horizontal="center" vertical="center"/>
    </xf>
    <xf numFmtId="1" fontId="7" fillId="2" borderId="9" xfId="3" applyNumberFormat="1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3" borderId="13" xfId="3" applyFont="1" applyFill="1" applyBorder="1" applyAlignment="1">
      <alignment vertical="center"/>
    </xf>
    <xf numFmtId="1" fontId="8" fillId="3" borderId="23" xfId="3" applyNumberFormat="1" applyFont="1" applyFill="1" applyBorder="1" applyAlignment="1">
      <alignment horizontal="center" vertical="center"/>
    </xf>
    <xf numFmtId="1" fontId="19" fillId="3" borderId="30" xfId="3" applyNumberFormat="1" applyFont="1" applyFill="1" applyBorder="1" applyAlignment="1">
      <alignment horizontal="center" vertical="center"/>
    </xf>
    <xf numFmtId="1" fontId="8" fillId="3" borderId="49" xfId="3" applyNumberFormat="1" applyFont="1" applyFill="1" applyBorder="1" applyAlignment="1">
      <alignment horizontal="center" vertical="center"/>
    </xf>
    <xf numFmtId="1" fontId="8" fillId="3" borderId="22" xfId="3" applyNumberFormat="1" applyFont="1" applyFill="1" applyBorder="1" applyAlignment="1">
      <alignment horizontal="center" vertical="center"/>
    </xf>
    <xf numFmtId="1" fontId="8" fillId="3" borderId="30" xfId="3" applyNumberFormat="1" applyFont="1" applyFill="1" applyBorder="1" applyAlignment="1">
      <alignment horizontal="center" vertical="center"/>
    </xf>
    <xf numFmtId="2" fontId="8" fillId="3" borderId="30" xfId="3" applyNumberFormat="1" applyFont="1" applyFill="1" applyBorder="1" applyAlignment="1">
      <alignment horizontal="center" vertical="center"/>
    </xf>
    <xf numFmtId="1" fontId="8" fillId="3" borderId="24" xfId="3" applyNumberFormat="1" applyFont="1" applyFill="1" applyBorder="1" applyAlignment="1">
      <alignment horizontal="center" vertical="center"/>
    </xf>
    <xf numFmtId="1" fontId="11" fillId="3" borderId="24" xfId="3" applyNumberFormat="1" applyFont="1" applyFill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7" fillId="0" borderId="15" xfId="3" applyFont="1" applyBorder="1" applyAlignment="1">
      <alignment vertical="center"/>
    </xf>
    <xf numFmtId="1" fontId="8" fillId="0" borderId="15" xfId="3" applyNumberFormat="1" applyFont="1" applyBorder="1" applyAlignment="1">
      <alignment horizontal="center" vertical="center"/>
    </xf>
    <xf numFmtId="1" fontId="8" fillId="0" borderId="51" xfId="3" applyNumberFormat="1" applyFont="1" applyBorder="1" applyAlignment="1">
      <alignment horizontal="center" vertical="center"/>
    </xf>
    <xf numFmtId="1" fontId="8" fillId="0" borderId="14" xfId="3" applyNumberFormat="1" applyFont="1" applyBorder="1" applyAlignment="1">
      <alignment horizontal="center" vertical="center"/>
    </xf>
    <xf numFmtId="49" fontId="7" fillId="2" borderId="33" xfId="3" applyNumberFormat="1" applyFont="1" applyFill="1" applyBorder="1" applyAlignment="1">
      <alignment horizontal="left" vertical="center"/>
    </xf>
    <xf numFmtId="49" fontId="7" fillId="2" borderId="34" xfId="3" applyNumberFormat="1" applyFont="1" applyFill="1" applyBorder="1" applyAlignment="1">
      <alignment horizontal="left" vertical="center"/>
    </xf>
    <xf numFmtId="1" fontId="7" fillId="4" borderId="34" xfId="3" applyNumberFormat="1" applyFont="1" applyFill="1" applyBorder="1" applyAlignment="1">
      <alignment horizontal="center" vertical="center"/>
    </xf>
    <xf numFmtId="1" fontId="9" fillId="2" borderId="34" xfId="3" applyNumberFormat="1" applyFont="1" applyFill="1" applyBorder="1" applyAlignment="1">
      <alignment horizontal="center" vertical="center"/>
    </xf>
    <xf numFmtId="1" fontId="9" fillId="2" borderId="45" xfId="3" applyNumberFormat="1" applyFont="1" applyFill="1" applyBorder="1" applyAlignment="1">
      <alignment horizontal="center" vertical="center"/>
    </xf>
    <xf numFmtId="1" fontId="7" fillId="2" borderId="34" xfId="3" applyNumberFormat="1" applyFont="1" applyFill="1" applyBorder="1" applyAlignment="1">
      <alignment horizontal="center" vertical="center"/>
    </xf>
    <xf numFmtId="1" fontId="9" fillId="2" borderId="35" xfId="3" applyNumberFormat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9" fillId="0" borderId="35" xfId="1" applyFont="1" applyBorder="1" applyAlignment="1">
      <alignment horizontal="right" vertical="center"/>
    </xf>
    <xf numFmtId="0" fontId="7" fillId="0" borderId="3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 wrapText="1"/>
    </xf>
    <xf numFmtId="0" fontId="22" fillId="0" borderId="6" xfId="1" applyFont="1" applyBorder="1" applyAlignment="1" applyProtection="1">
      <alignment vertical="center"/>
      <protection locked="0"/>
    </xf>
    <xf numFmtId="0" fontId="31" fillId="0" borderId="6" xfId="0" applyFont="1" applyBorder="1"/>
    <xf numFmtId="0" fontId="9" fillId="0" borderId="45" xfId="1" applyFont="1" applyBorder="1" applyAlignment="1">
      <alignment horizontal="right" vertical="center"/>
    </xf>
    <xf numFmtId="0" fontId="11" fillId="0" borderId="9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 applyProtection="1">
      <alignment horizontal="center" vertical="center"/>
      <protection locked="0"/>
    </xf>
    <xf numFmtId="49" fontId="3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7" fillId="2" borderId="34" xfId="1" applyNumberFormat="1" applyFont="1" applyFill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5" xfId="1" applyFont="1" applyBorder="1" applyAlignment="1">
      <alignment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36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31" fillId="0" borderId="38" xfId="0" applyFont="1" applyBorder="1"/>
    <xf numFmtId="0" fontId="10" fillId="0" borderId="36" xfId="1" applyFont="1" applyBorder="1" applyAlignment="1" applyProtection="1">
      <alignment horizontal="center" vertical="center"/>
      <protection locked="0"/>
    </xf>
    <xf numFmtId="1" fontId="8" fillId="0" borderId="7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9" fillId="3" borderId="16" xfId="0" applyNumberFormat="1" applyFont="1" applyFill="1" applyBorder="1" applyAlignment="1">
      <alignment horizontal="center" vertical="center"/>
    </xf>
    <xf numFmtId="1" fontId="9" fillId="3" borderId="50" xfId="0" applyNumberFormat="1" applyFont="1" applyFill="1" applyBorder="1" applyAlignment="1">
      <alignment horizontal="center" vertical="center"/>
    </xf>
    <xf numFmtId="1" fontId="7" fillId="3" borderId="16" xfId="3" applyNumberFormat="1" applyFont="1" applyFill="1" applyBorder="1" applyAlignment="1">
      <alignment horizontal="center" vertical="center"/>
    </xf>
    <xf numFmtId="1" fontId="9" fillId="3" borderId="16" xfId="3" applyNumberFormat="1" applyFont="1" applyFill="1" applyBorder="1" applyAlignment="1">
      <alignment horizontal="center" vertical="center"/>
    </xf>
    <xf numFmtId="1" fontId="9" fillId="3" borderId="50" xfId="3" applyNumberFormat="1" applyFont="1" applyFill="1" applyBorder="1" applyAlignment="1">
      <alignment horizontal="center" vertical="center"/>
    </xf>
    <xf numFmtId="1" fontId="7" fillId="3" borderId="39" xfId="3" applyNumberFormat="1" applyFont="1" applyFill="1" applyBorder="1" applyAlignment="1">
      <alignment horizontal="center" vertical="center"/>
    </xf>
    <xf numFmtId="1" fontId="9" fillId="3" borderId="12" xfId="3" applyNumberFormat="1" applyFont="1" applyFill="1" applyBorder="1" applyAlignment="1">
      <alignment horizontal="center" vertical="center"/>
    </xf>
    <xf numFmtId="1" fontId="8" fillId="3" borderId="39" xfId="3" applyNumberFormat="1" applyFont="1" applyFill="1" applyBorder="1" applyAlignment="1">
      <alignment horizontal="center" vertical="center"/>
    </xf>
    <xf numFmtId="1" fontId="8" fillId="3" borderId="16" xfId="3" applyNumberFormat="1" applyFont="1" applyFill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7" fillId="4" borderId="52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3" fillId="0" borderId="18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horizontal="center" vertical="center"/>
    </xf>
    <xf numFmtId="49" fontId="7" fillId="2" borderId="60" xfId="3" applyNumberFormat="1" applyFont="1" applyFill="1" applyBorder="1" applyAlignment="1">
      <alignment horizontal="left" vertical="center"/>
    </xf>
    <xf numFmtId="49" fontId="7" fillId="2" borderId="48" xfId="3" applyNumberFormat="1" applyFont="1" applyFill="1" applyBorder="1" applyAlignment="1">
      <alignment horizontal="left" vertical="center"/>
    </xf>
    <xf numFmtId="0" fontId="7" fillId="2" borderId="7" xfId="3" applyFont="1" applyFill="1" applyBorder="1" applyAlignment="1">
      <alignment vertical="center"/>
    </xf>
    <xf numFmtId="0" fontId="7" fillId="0" borderId="29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8" fillId="3" borderId="51" xfId="3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7" fillId="3" borderId="0" xfId="3" applyFont="1" applyFill="1" applyAlignment="1">
      <alignment vertical="center"/>
    </xf>
    <xf numFmtId="0" fontId="8" fillId="0" borderId="51" xfId="3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49" fontId="10" fillId="0" borderId="6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1" fontId="11" fillId="3" borderId="8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" fontId="7" fillId="6" borderId="10" xfId="0" applyNumberFormat="1" applyFont="1" applyFill="1" applyBorder="1" applyAlignment="1">
      <alignment horizontal="center" vertical="center"/>
    </xf>
    <xf numFmtId="1" fontId="9" fillId="6" borderId="10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9" fillId="6" borderId="6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" fontId="7" fillId="6" borderId="36" xfId="0" applyNumberFormat="1" applyFont="1" applyFill="1" applyBorder="1" applyAlignment="1">
      <alignment horizontal="center" vertical="center"/>
    </xf>
    <xf numFmtId="1" fontId="9" fillId="6" borderId="37" xfId="0" applyNumberFormat="1" applyFont="1" applyFill="1" applyBorder="1" applyAlignment="1">
      <alignment horizontal="center" vertical="center"/>
    </xf>
    <xf numFmtId="1" fontId="9" fillId="6" borderId="46" xfId="0" applyNumberFormat="1" applyFont="1" applyFill="1" applyBorder="1" applyAlignment="1">
      <alignment horizontal="center" vertical="center"/>
    </xf>
    <xf numFmtId="1" fontId="7" fillId="6" borderId="37" xfId="0" applyNumberFormat="1" applyFont="1" applyFill="1" applyBorder="1" applyAlignment="1">
      <alignment horizontal="center" vertical="center"/>
    </xf>
    <xf numFmtId="1" fontId="9" fillId="6" borderId="38" xfId="0" applyNumberFormat="1" applyFont="1" applyFill="1" applyBorder="1" applyAlignment="1">
      <alignment horizontal="center" vertical="center"/>
    </xf>
    <xf numFmtId="1" fontId="25" fillId="6" borderId="0" xfId="0" applyNumberFormat="1" applyFont="1" applyFill="1" applyAlignment="1">
      <alignment vertical="center"/>
    </xf>
    <xf numFmtId="9" fontId="25" fillId="6" borderId="0" xfId="5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9" fontId="25" fillId="6" borderId="0" xfId="5" applyFont="1" applyFill="1" applyAlignment="1">
      <alignment vertical="center"/>
    </xf>
    <xf numFmtId="1" fontId="7" fillId="6" borderId="37" xfId="3" applyNumberFormat="1" applyFont="1" applyFill="1" applyBorder="1" applyAlignment="1">
      <alignment horizontal="center" vertical="center"/>
    </xf>
    <xf numFmtId="1" fontId="9" fillId="6" borderId="37" xfId="3" applyNumberFormat="1" applyFont="1" applyFill="1" applyBorder="1" applyAlignment="1">
      <alignment horizontal="center" vertical="center"/>
    </xf>
    <xf numFmtId="1" fontId="9" fillId="6" borderId="46" xfId="3" applyNumberFormat="1" applyFont="1" applyFill="1" applyBorder="1" applyAlignment="1">
      <alignment horizontal="center" vertical="center"/>
    </xf>
    <xf numFmtId="1" fontId="7" fillId="6" borderId="36" xfId="3" applyNumberFormat="1" applyFont="1" applyFill="1" applyBorder="1" applyAlignment="1">
      <alignment horizontal="center" vertical="center"/>
    </xf>
    <xf numFmtId="1" fontId="9" fillId="6" borderId="38" xfId="3" applyNumberFormat="1" applyFont="1" applyFill="1" applyBorder="1" applyAlignment="1">
      <alignment horizontal="center" vertical="center"/>
    </xf>
    <xf numFmtId="1" fontId="28" fillId="6" borderId="0" xfId="3" applyNumberFormat="1" applyFont="1" applyFill="1" applyAlignment="1">
      <alignment horizontal="center"/>
    </xf>
    <xf numFmtId="9" fontId="28" fillId="6" borderId="0" xfId="5" applyFont="1" applyFill="1"/>
    <xf numFmtId="0" fontId="24" fillId="6" borderId="0" xfId="3" applyFill="1"/>
    <xf numFmtId="1" fontId="8" fillId="4" borderId="32" xfId="0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1" fontId="8" fillId="4" borderId="42" xfId="0" applyNumberFormat="1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1" fontId="8" fillId="4" borderId="44" xfId="0" applyNumberFormat="1" applyFont="1" applyFill="1" applyBorder="1" applyAlignment="1">
      <alignment horizontal="center" vertical="center"/>
    </xf>
    <xf numFmtId="1" fontId="8" fillId="4" borderId="52" xfId="0" applyNumberFormat="1" applyFont="1" applyFill="1" applyBorder="1" applyAlignment="1">
      <alignment horizontal="center" vertical="center"/>
    </xf>
    <xf numFmtId="1" fontId="11" fillId="4" borderId="44" xfId="0" applyNumberFormat="1" applyFont="1" applyFill="1" applyBorder="1" applyAlignment="1">
      <alignment horizontal="center" vertical="center"/>
    </xf>
    <xf numFmtId="49" fontId="10" fillId="4" borderId="64" xfId="0" applyNumberFormat="1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vertical="center"/>
    </xf>
    <xf numFmtId="0" fontId="8" fillId="3" borderId="71" xfId="0" applyFont="1" applyFill="1" applyBorder="1" applyAlignment="1">
      <alignment horizontal="center" vertical="center"/>
    </xf>
    <xf numFmtId="1" fontId="8" fillId="3" borderId="56" xfId="0" applyNumberFormat="1" applyFont="1" applyFill="1" applyBorder="1" applyAlignment="1">
      <alignment horizontal="center" vertical="center"/>
    </xf>
    <xf numFmtId="1" fontId="8" fillId="3" borderId="57" xfId="0" applyNumberFormat="1" applyFont="1" applyFill="1" applyBorder="1" applyAlignment="1">
      <alignment horizontal="center" vertical="center"/>
    </xf>
    <xf numFmtId="1" fontId="8" fillId="3" borderId="58" xfId="0" applyNumberFormat="1" applyFont="1" applyFill="1" applyBorder="1" applyAlignment="1">
      <alignment horizontal="center" vertical="center"/>
    </xf>
    <xf numFmtId="1" fontId="8" fillId="3" borderId="72" xfId="0" applyNumberFormat="1" applyFont="1" applyFill="1" applyBorder="1" applyAlignment="1">
      <alignment horizontal="center" vertical="center"/>
    </xf>
    <xf numFmtId="1" fontId="11" fillId="3" borderId="58" xfId="0" applyNumberFormat="1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10" fillId="0" borderId="57" xfId="0" applyFont="1" applyBorder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8" fillId="3" borderId="40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1" fontId="8" fillId="3" borderId="50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8" fillId="3" borderId="71" xfId="3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1" fontId="11" fillId="3" borderId="50" xfId="0" applyNumberFormat="1" applyFont="1" applyFill="1" applyBorder="1" applyAlignment="1">
      <alignment horizontal="center" vertical="center"/>
    </xf>
    <xf numFmtId="1" fontId="11" fillId="3" borderId="50" xfId="3" applyNumberFormat="1" applyFont="1" applyFill="1" applyBorder="1" applyAlignment="1">
      <alignment horizontal="center" vertical="center"/>
    </xf>
    <xf numFmtId="0" fontId="9" fillId="0" borderId="25" xfId="3" applyFont="1" applyBorder="1" applyAlignment="1">
      <alignment horizontal="right" vertical="center"/>
    </xf>
    <xf numFmtId="0" fontId="9" fillId="0" borderId="10" xfId="3" applyFont="1" applyBorder="1" applyAlignment="1">
      <alignment horizontal="right" vertical="center"/>
    </xf>
    <xf numFmtId="0" fontId="9" fillId="0" borderId="26" xfId="3" applyFont="1" applyBorder="1" applyAlignment="1">
      <alignment horizontal="right" vertical="center"/>
    </xf>
    <xf numFmtId="0" fontId="9" fillId="0" borderId="15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" fontId="7" fillId="2" borderId="33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1" fontId="8" fillId="7" borderId="71" xfId="3" applyNumberFormat="1" applyFont="1" applyFill="1" applyBorder="1" applyAlignment="1">
      <alignment horizontal="center" vertical="center"/>
    </xf>
    <xf numFmtId="0" fontId="9" fillId="0" borderId="53" xfId="0" applyFont="1" applyBorder="1" applyAlignment="1">
      <alignment horizontal="right" vertical="center"/>
    </xf>
    <xf numFmtId="1" fontId="7" fillId="2" borderId="62" xfId="0" applyNumberFormat="1" applyFont="1" applyFill="1" applyBorder="1" applyAlignment="1">
      <alignment horizontal="center" vertical="center"/>
    </xf>
    <xf numFmtId="1" fontId="7" fillId="2" borderId="54" xfId="0" applyNumberFormat="1" applyFont="1" applyFill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 vertical="center"/>
    </xf>
    <xf numFmtId="1" fontId="11" fillId="4" borderId="54" xfId="0" applyNumberFormat="1" applyFont="1" applyFill="1" applyBorder="1" applyAlignment="1">
      <alignment horizontal="center" vertical="center"/>
    </xf>
    <xf numFmtId="1" fontId="11" fillId="3" borderId="53" xfId="0" applyNumberFormat="1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49" fontId="10" fillId="0" borderId="71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right" vertical="center"/>
    </xf>
    <xf numFmtId="0" fontId="9" fillId="4" borderId="25" xfId="0" applyFont="1" applyFill="1" applyBorder="1" applyAlignment="1">
      <alignment horizontal="right" vertical="center"/>
    </xf>
    <xf numFmtId="1" fontId="8" fillId="6" borderId="25" xfId="0" applyNumberFormat="1" applyFont="1" applyFill="1" applyBorder="1" applyAlignment="1">
      <alignment horizontal="right" vertical="center"/>
    </xf>
    <xf numFmtId="1" fontId="7" fillId="2" borderId="39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1" fontId="9" fillId="2" borderId="50" xfId="0" applyNumberFormat="1" applyFont="1" applyFill="1" applyBorder="1" applyAlignment="1">
      <alignment horizontal="center" vertical="center"/>
    </xf>
    <xf numFmtId="1" fontId="7" fillId="2" borderId="16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right" vertical="center"/>
    </xf>
    <xf numFmtId="1" fontId="7" fillId="3" borderId="36" xfId="0" applyNumberFormat="1" applyFont="1" applyFill="1" applyBorder="1" applyAlignment="1">
      <alignment horizontal="center" vertical="center"/>
    </xf>
    <xf numFmtId="1" fontId="9" fillId="3" borderId="37" xfId="0" applyNumberFormat="1" applyFont="1" applyFill="1" applyBorder="1" applyAlignment="1">
      <alignment horizontal="center" vertical="center"/>
    </xf>
    <xf numFmtId="1" fontId="9" fillId="3" borderId="46" xfId="0" applyNumberFormat="1" applyFont="1" applyFill="1" applyBorder="1" applyAlignment="1">
      <alignment horizontal="center" vertical="center"/>
    </xf>
    <xf numFmtId="1" fontId="7" fillId="3" borderId="37" xfId="0" applyNumberFormat="1" applyFont="1" applyFill="1" applyBorder="1" applyAlignment="1">
      <alignment horizontal="center" vertical="center"/>
    </xf>
    <xf numFmtId="1" fontId="9" fillId="3" borderId="38" xfId="0" applyNumberFormat="1" applyFont="1" applyFill="1" applyBorder="1" applyAlignment="1">
      <alignment horizontal="center" vertical="center"/>
    </xf>
    <xf numFmtId="1" fontId="11" fillId="3" borderId="38" xfId="0" applyNumberFormat="1" applyFont="1" applyFill="1" applyBorder="1" applyAlignment="1">
      <alignment horizontal="center" vertical="center"/>
    </xf>
    <xf numFmtId="1" fontId="25" fillId="4" borderId="0" xfId="0" applyNumberFormat="1" applyFont="1" applyFill="1" applyAlignment="1">
      <alignment vertical="center"/>
    </xf>
    <xf numFmtId="9" fontId="25" fillId="4" borderId="0" xfId="5" applyFont="1" applyFill="1" applyAlignment="1">
      <alignment vertical="center"/>
    </xf>
    <xf numFmtId="0" fontId="8" fillId="8" borderId="51" xfId="3" applyFont="1" applyFill="1" applyBorder="1" applyAlignment="1">
      <alignment horizontal="left" vertical="center"/>
    </xf>
    <xf numFmtId="0" fontId="8" fillId="8" borderId="14" xfId="0" applyFont="1" applyFill="1" applyBorder="1" applyAlignment="1">
      <alignment vertical="center"/>
    </xf>
    <xf numFmtId="0" fontId="8" fillId="8" borderId="6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67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3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7" fillId="2" borderId="36" xfId="0" applyNumberFormat="1" applyFont="1" applyFill="1" applyBorder="1" applyAlignment="1">
      <alignment horizontal="left" vertical="center"/>
    </xf>
    <xf numFmtId="49" fontId="7" fillId="2" borderId="37" xfId="0" applyNumberFormat="1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49" fontId="7" fillId="5" borderId="42" xfId="0" applyNumberFormat="1" applyFont="1" applyFill="1" applyBorder="1" applyAlignment="1">
      <alignment horizontal="left" vertical="center"/>
    </xf>
    <xf numFmtId="49" fontId="7" fillId="5" borderId="43" xfId="0" applyNumberFormat="1" applyFont="1" applyFill="1" applyBorder="1" applyAlignment="1">
      <alignment horizontal="left" vertical="center"/>
    </xf>
    <xf numFmtId="49" fontId="7" fillId="5" borderId="44" xfId="0" applyNumberFormat="1" applyFont="1" applyFill="1" applyBorder="1" applyAlignment="1">
      <alignment horizontal="left" vertical="center"/>
    </xf>
    <xf numFmtId="49" fontId="7" fillId="4" borderId="42" xfId="0" applyNumberFormat="1" applyFont="1" applyFill="1" applyBorder="1" applyAlignment="1">
      <alignment horizontal="left" vertical="center"/>
    </xf>
    <xf numFmtId="49" fontId="7" fillId="4" borderId="43" xfId="0" applyNumberFormat="1" applyFont="1" applyFill="1" applyBorder="1" applyAlignment="1">
      <alignment horizontal="left" vertical="center"/>
    </xf>
    <xf numFmtId="49" fontId="7" fillId="4" borderId="44" xfId="0" applyNumberFormat="1" applyFont="1" applyFill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49" fontId="7" fillId="0" borderId="34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left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8" fillId="3" borderId="63" xfId="0" applyFont="1" applyFill="1" applyBorder="1" applyAlignment="1">
      <alignment vertical="center"/>
    </xf>
    <xf numFmtId="0" fontId="8" fillId="3" borderId="59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67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2" borderId="66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0" borderId="65" xfId="0" applyFont="1" applyBorder="1" applyAlignment="1">
      <alignment horizontal="center" vertical="center"/>
    </xf>
    <xf numFmtId="0" fontId="7" fillId="2" borderId="63" xfId="0" applyFont="1" applyFill="1" applyBorder="1" applyAlignment="1">
      <alignment vertical="center"/>
    </xf>
    <xf numFmtId="0" fontId="7" fillId="2" borderId="59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" fontId="8" fillId="0" borderId="63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7" fillId="2" borderId="63" xfId="0" applyFont="1" applyFill="1" applyBorder="1" applyAlignment="1">
      <alignment horizontal="right" vertical="center"/>
    </xf>
    <xf numFmtId="0" fontId="7" fillId="2" borderId="59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4" borderId="62" xfId="0" applyFont="1" applyFill="1" applyBorder="1" applyAlignment="1">
      <alignment horizontal="left" vertical="center"/>
    </xf>
    <xf numFmtId="0" fontId="0" fillId="4" borderId="61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1" fontId="7" fillId="2" borderId="63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48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8" fillId="3" borderId="5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horizontal="left" vertical="center"/>
    </xf>
    <xf numFmtId="49" fontId="7" fillId="2" borderId="48" xfId="0" applyNumberFormat="1" applyFont="1" applyFill="1" applyBorder="1" applyAlignment="1">
      <alignment horizontal="left" vertical="center"/>
    </xf>
    <xf numFmtId="49" fontId="7" fillId="2" borderId="3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right" vertical="center"/>
    </xf>
    <xf numFmtId="1" fontId="7" fillId="2" borderId="33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vertical="center"/>
    </xf>
    <xf numFmtId="0" fontId="7" fillId="4" borderId="52" xfId="0" applyFont="1" applyFill="1" applyBorder="1" applyAlignment="1">
      <alignment vertical="center"/>
    </xf>
    <xf numFmtId="0" fontId="7" fillId="4" borderId="44" xfId="0" applyFont="1" applyFill="1" applyBorder="1" applyAlignment="1">
      <alignment vertical="center"/>
    </xf>
    <xf numFmtId="49" fontId="7" fillId="2" borderId="42" xfId="0" applyNumberFormat="1" applyFont="1" applyFill="1" applyBorder="1" applyAlignment="1">
      <alignment horizontal="left" vertical="center"/>
    </xf>
    <xf numFmtId="49" fontId="7" fillId="2" borderId="52" xfId="0" applyNumberFormat="1" applyFont="1" applyFill="1" applyBorder="1" applyAlignment="1">
      <alignment horizontal="left" vertical="center"/>
    </xf>
    <xf numFmtId="49" fontId="7" fillId="2" borderId="44" xfId="0" applyNumberFormat="1" applyFont="1" applyFill="1" applyBorder="1" applyAlignment="1">
      <alignment horizontal="left" vertical="center"/>
    </xf>
    <xf numFmtId="0" fontId="7" fillId="2" borderId="42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2" borderId="44" xfId="0" applyFont="1" applyFill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7" fillId="2" borderId="36" xfId="3" applyFont="1" applyFill="1" applyBorder="1" applyAlignment="1">
      <alignment horizontal="right" vertical="center"/>
    </xf>
    <xf numFmtId="0" fontId="7" fillId="2" borderId="47" xfId="3" applyFont="1" applyFill="1" applyBorder="1" applyAlignment="1">
      <alignment horizontal="right" vertical="center"/>
    </xf>
    <xf numFmtId="0" fontId="7" fillId="2" borderId="37" xfId="3" applyFont="1" applyFill="1" applyBorder="1" applyAlignment="1">
      <alignment horizontal="right" vertical="center"/>
    </xf>
    <xf numFmtId="0" fontId="7" fillId="2" borderId="62" xfId="3" applyFont="1" applyFill="1" applyBorder="1" applyAlignment="1">
      <alignment horizontal="left" vertical="center"/>
    </xf>
    <xf numFmtId="0" fontId="7" fillId="2" borderId="61" xfId="3" applyFont="1" applyFill="1" applyBorder="1" applyAlignment="1">
      <alignment horizontal="left" vertical="center"/>
    </xf>
    <xf numFmtId="0" fontId="7" fillId="2" borderId="55" xfId="3" applyFont="1" applyFill="1" applyBorder="1" applyAlignment="1">
      <alignment horizontal="left" vertical="center"/>
    </xf>
    <xf numFmtId="0" fontId="7" fillId="2" borderId="63" xfId="3" applyFont="1" applyFill="1" applyBorder="1" applyAlignment="1">
      <alignment horizontal="left" vertical="center"/>
    </xf>
    <xf numFmtId="0" fontId="7" fillId="2" borderId="59" xfId="3" applyFont="1" applyFill="1" applyBorder="1" applyAlignment="1">
      <alignment horizontal="left" vertical="center"/>
    </xf>
    <xf numFmtId="0" fontId="7" fillId="2" borderId="4" xfId="3" applyFont="1" applyFill="1" applyBorder="1" applyAlignment="1">
      <alignment horizontal="left" vertical="center"/>
    </xf>
    <xf numFmtId="1" fontId="8" fillId="0" borderId="41" xfId="3" applyNumberFormat="1" applyFont="1" applyBorder="1" applyAlignment="1">
      <alignment horizontal="center" vertical="center"/>
    </xf>
    <xf numFmtId="1" fontId="8" fillId="0" borderId="15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73" xfId="3" applyFont="1" applyBorder="1" applyAlignment="1">
      <alignment horizontal="center" vertical="center"/>
    </xf>
    <xf numFmtId="0" fontId="7" fillId="0" borderId="69" xfId="3" applyFont="1" applyBorder="1" applyAlignment="1">
      <alignment horizontal="center" vertical="center"/>
    </xf>
    <xf numFmtId="0" fontId="7" fillId="0" borderId="74" xfId="3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1" fontId="7" fillId="2" borderId="5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1" fontId="7" fillId="2" borderId="33" xfId="3" applyNumberFormat="1" applyFont="1" applyFill="1" applyBorder="1" applyAlignment="1">
      <alignment horizontal="center" vertical="center"/>
    </xf>
    <xf numFmtId="1" fontId="7" fillId="2" borderId="34" xfId="3" applyNumberFormat="1" applyFont="1" applyFill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55" xfId="0" applyBorder="1" applyAlignment="1">
      <alignment vertical="center"/>
    </xf>
    <xf numFmtId="49" fontId="7" fillId="0" borderId="58" xfId="3" applyNumberFormat="1" applyFont="1" applyBorder="1" applyAlignment="1">
      <alignment horizontal="center" vertical="center"/>
    </xf>
    <xf numFmtId="49" fontId="7" fillId="0" borderId="14" xfId="3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7" fillId="4" borderId="52" xfId="0" applyNumberFormat="1" applyFont="1" applyFill="1" applyBorder="1" applyAlignment="1">
      <alignment horizontal="left" vertical="center"/>
    </xf>
    <xf numFmtId="0" fontId="7" fillId="2" borderId="33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3" borderId="42" xfId="0" applyFont="1" applyFill="1" applyBorder="1" applyAlignment="1">
      <alignment vertical="center"/>
    </xf>
    <xf numFmtId="0" fontId="7" fillId="3" borderId="52" xfId="0" applyFont="1" applyFill="1" applyBorder="1" applyAlignment="1">
      <alignment vertical="center"/>
    </xf>
    <xf numFmtId="0" fontId="7" fillId="3" borderId="44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1" fontId="7" fillId="2" borderId="39" xfId="0" applyNumberFormat="1" applyFont="1" applyFill="1" applyBorder="1" applyAlignment="1">
      <alignment horizontal="center" vertical="center"/>
    </xf>
    <xf numFmtId="1" fontId="7" fillId="2" borderId="16" xfId="0" applyNumberFormat="1" applyFont="1" applyFill="1" applyBorder="1" applyAlignment="1">
      <alignment horizontal="center" vertical="center"/>
    </xf>
    <xf numFmtId="1" fontId="8" fillId="4" borderId="62" xfId="0" applyNumberFormat="1" applyFont="1" applyFill="1" applyBorder="1" applyAlignment="1">
      <alignment horizontal="center" vertical="center"/>
    </xf>
    <xf numFmtId="1" fontId="8" fillId="4" borderId="52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vertical="center"/>
    </xf>
    <xf numFmtId="0" fontId="8" fillId="3" borderId="47" xfId="0" applyFont="1" applyFill="1" applyBorder="1" applyAlignment="1">
      <alignment vertical="center"/>
    </xf>
    <xf numFmtId="0" fontId="8" fillId="3" borderId="46" xfId="0" applyFont="1" applyFill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35" xfId="1" applyFont="1" applyBorder="1" applyAlignment="1">
      <alignment horizontal="center" vertical="center" wrapText="1"/>
    </xf>
    <xf numFmtId="0" fontId="7" fillId="0" borderId="38" xfId="1" applyFont="1" applyBorder="1" applyAlignment="1">
      <alignment vertical="center" wrapText="1"/>
    </xf>
    <xf numFmtId="0" fontId="9" fillId="0" borderId="35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1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16" fillId="3" borderId="53" xfId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53" xfId="0" applyFont="1" applyFill="1" applyBorder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33" xfId="1" applyFont="1" applyBorder="1" applyAlignment="1">
      <alignment horizontal="center" vertical="center"/>
    </xf>
    <xf numFmtId="0" fontId="8" fillId="0" borderId="36" xfId="1" applyFont="1" applyBorder="1"/>
    <xf numFmtId="49" fontId="7" fillId="0" borderId="34" xfId="1" applyNumberFormat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8" fillId="0" borderId="33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left" vertical="center"/>
    </xf>
    <xf numFmtId="49" fontId="7" fillId="2" borderId="8" xfId="1" applyNumberFormat="1" applyFont="1" applyFill="1" applyBorder="1" applyAlignment="1">
      <alignment horizontal="left" vertical="center"/>
    </xf>
    <xf numFmtId="49" fontId="7" fillId="2" borderId="6" xfId="1" applyNumberFormat="1" applyFont="1" applyFill="1" applyBorder="1" applyAlignment="1">
      <alignment horizontal="left" vertical="center"/>
    </xf>
    <xf numFmtId="0" fontId="7" fillId="0" borderId="23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0" fontId="8" fillId="0" borderId="0" xfId="1" applyFont="1"/>
    <xf numFmtId="49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</cellXfs>
  <cellStyles count="6">
    <cellStyle name="Normál" xfId="0" builtinId="0"/>
    <cellStyle name="Normál 2" xfId="2" xr:uid="{00000000-0005-0000-0000-000001000000}"/>
    <cellStyle name="Normál 2 2" xfId="4" xr:uid="{00000000-0005-0000-0000-000002000000}"/>
    <cellStyle name="Normál 3" xfId="3" xr:uid="{00000000-0005-0000-0000-000003000000}"/>
    <cellStyle name="Normál_RKK_KIP_N_BSc3_080219_V1" xfId="1" xr:uid="{00000000-0005-0000-0000-000004000000}"/>
    <cellStyle name="Százalé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gyetemi%20anyagok/kari%20anyagok,%20kari%20tan&#225;cs/szakind&#237;t&#225;si%20anyagok/KIP%20MSc/KIP%20MSc%20Ruha%20spec%20kieg&#233;sz&#237;t&#233;ssel%202024/kip-msc-levelezo-f-tanterv-hun_ruha_OK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c_L_Alap"/>
      <sheetName val="MSC_L_Ruh Format_Techn"/>
      <sheetName val="MSc_L_Szab val."/>
    </sheetNames>
    <sheetDataSet>
      <sheetData sheetId="0">
        <row r="11">
          <cell r="G11">
            <v>36</v>
          </cell>
          <cell r="H11">
            <v>36</v>
          </cell>
          <cell r="I11"/>
          <cell r="K11">
            <v>0</v>
          </cell>
          <cell r="L11">
            <v>0</v>
          </cell>
          <cell r="M11"/>
          <cell r="O11">
            <v>0</v>
          </cell>
          <cell r="P11">
            <v>0</v>
          </cell>
          <cell r="Q11"/>
          <cell r="S11">
            <v>0</v>
          </cell>
          <cell r="T11">
            <v>0</v>
          </cell>
          <cell r="U11"/>
        </row>
        <row r="12">
          <cell r="I12" t="str">
            <v>v</v>
          </cell>
          <cell r="M12"/>
          <cell r="U12"/>
        </row>
        <row r="13">
          <cell r="I13" t="str">
            <v>v</v>
          </cell>
          <cell r="M13"/>
          <cell r="U13"/>
        </row>
        <row r="14">
          <cell r="I14" t="str">
            <v>v</v>
          </cell>
          <cell r="M14"/>
          <cell r="U14"/>
        </row>
        <row r="15">
          <cell r="I15" t="str">
            <v>v</v>
          </cell>
          <cell r="M15"/>
          <cell r="U15"/>
        </row>
        <row r="16">
          <cell r="G16">
            <v>0</v>
          </cell>
          <cell r="H16">
            <v>0</v>
          </cell>
          <cell r="I16"/>
          <cell r="K16">
            <v>15</v>
          </cell>
          <cell r="L16">
            <v>20</v>
          </cell>
          <cell r="M16"/>
          <cell r="O16">
            <v>10</v>
          </cell>
          <cell r="P16">
            <v>10</v>
          </cell>
          <cell r="Q16"/>
          <cell r="S16">
            <v>0</v>
          </cell>
          <cell r="T16">
            <v>0</v>
          </cell>
          <cell r="U16"/>
        </row>
        <row r="17">
          <cell r="I17"/>
          <cell r="M17" t="str">
            <v>v</v>
          </cell>
          <cell r="U17"/>
        </row>
        <row r="18">
          <cell r="I18"/>
          <cell r="M18" t="str">
            <v>v</v>
          </cell>
          <cell r="U18"/>
        </row>
        <row r="19">
          <cell r="I19"/>
          <cell r="M19"/>
          <cell r="U19"/>
        </row>
        <row r="20">
          <cell r="G20">
            <v>4</v>
          </cell>
          <cell r="H20">
            <v>24</v>
          </cell>
          <cell r="I20"/>
          <cell r="K20">
            <v>8</v>
          </cell>
          <cell r="L20">
            <v>12</v>
          </cell>
          <cell r="M20"/>
          <cell r="O20">
            <v>8</v>
          </cell>
          <cell r="P20">
            <v>0</v>
          </cell>
          <cell r="Q20"/>
          <cell r="S20">
            <v>0</v>
          </cell>
          <cell r="T20">
            <v>0</v>
          </cell>
          <cell r="U20"/>
        </row>
        <row r="21">
          <cell r="I21"/>
          <cell r="M21" t="str">
            <v>v</v>
          </cell>
          <cell r="U21"/>
        </row>
        <row r="22">
          <cell r="I22" t="str">
            <v>é</v>
          </cell>
          <cell r="M22"/>
          <cell r="U22"/>
        </row>
        <row r="23">
          <cell r="I23"/>
          <cell r="M23" t="str">
            <v>é</v>
          </cell>
          <cell r="U23"/>
        </row>
        <row r="24">
          <cell r="I24" t="str">
            <v>é</v>
          </cell>
          <cell r="M24"/>
          <cell r="U24"/>
        </row>
        <row r="25">
          <cell r="I25"/>
          <cell r="M25"/>
          <cell r="U25"/>
        </row>
        <row r="26">
          <cell r="I26"/>
        </row>
        <row r="27">
          <cell r="G27">
            <v>40</v>
          </cell>
          <cell r="H27">
            <v>60</v>
          </cell>
          <cell r="I27"/>
          <cell r="J27">
            <v>29</v>
          </cell>
          <cell r="K27">
            <v>23</v>
          </cell>
          <cell r="L27">
            <v>32</v>
          </cell>
          <cell r="N27">
            <v>16</v>
          </cell>
          <cell r="O27">
            <v>18</v>
          </cell>
          <cell r="P27">
            <v>10</v>
          </cell>
          <cell r="R27">
            <v>8</v>
          </cell>
          <cell r="S27">
            <v>0</v>
          </cell>
          <cell r="T27">
            <v>0</v>
          </cell>
          <cell r="V27">
            <v>0</v>
          </cell>
        </row>
        <row r="28">
          <cell r="I28">
            <v>4</v>
          </cell>
        </row>
        <row r="29">
          <cell r="I29">
            <v>2</v>
          </cell>
        </row>
        <row r="30">
          <cell r="I30"/>
        </row>
        <row r="31">
          <cell r="I31"/>
        </row>
        <row r="33">
          <cell r="I3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3"/>
  <sheetViews>
    <sheetView showGridLines="0" tabSelected="1" zoomScale="70" zoomScaleNormal="70" zoomScaleSheetLayoutView="80" zoomScalePageLayoutView="80" workbookViewId="0">
      <selection sqref="A1:AB41"/>
    </sheetView>
  </sheetViews>
  <sheetFormatPr defaultColWidth="9.140625" defaultRowHeight="12.75" x14ac:dyDescent="0.2"/>
  <cols>
    <col min="1" max="1" width="5.42578125" style="5" customWidth="1"/>
    <col min="2" max="2" width="19.140625" style="6" customWidth="1"/>
    <col min="3" max="3" width="69.42578125" style="7" bestFit="1" customWidth="1"/>
    <col min="4" max="4" width="6" style="8" customWidth="1"/>
    <col min="5" max="6" width="8.140625" style="8" customWidth="1"/>
    <col min="7" max="8" width="4.42578125" style="8" bestFit="1" customWidth="1"/>
    <col min="9" max="9" width="3.42578125" style="8" customWidth="1"/>
    <col min="10" max="10" width="4.7109375" style="8" customWidth="1"/>
    <col min="11" max="11" width="4" style="8" customWidth="1"/>
    <col min="12" max="12" width="4.140625" style="8" customWidth="1"/>
    <col min="13" max="13" width="3.42578125" style="8" customWidth="1"/>
    <col min="14" max="14" width="4.7109375" style="8" customWidth="1"/>
    <col min="15" max="15" width="4" style="8" customWidth="1"/>
    <col min="16" max="16" width="3.85546875" style="8" customWidth="1"/>
    <col min="17" max="17" width="3.42578125" style="8" customWidth="1"/>
    <col min="18" max="18" width="4.85546875" style="8" bestFit="1" customWidth="1"/>
    <col min="19" max="21" width="3.42578125" style="8" customWidth="1"/>
    <col min="22" max="22" width="4.7109375" style="8" customWidth="1"/>
    <col min="23" max="23" width="21.7109375" style="8" customWidth="1"/>
    <col min="24" max="24" width="9.140625" style="8"/>
    <col min="25" max="25" width="25.42578125" style="8" customWidth="1"/>
    <col min="26" max="28" width="9.140625" style="8" hidden="1" customWidth="1"/>
    <col min="29" max="16384" width="9.140625" style="8"/>
  </cols>
  <sheetData>
    <row r="1" spans="1:28" s="4" customFormat="1" ht="18" x14ac:dyDescent="0.2">
      <c r="A1" s="1" t="s">
        <v>0</v>
      </c>
      <c r="B1" s="2"/>
      <c r="C1" s="3"/>
      <c r="K1" s="29" t="s">
        <v>1</v>
      </c>
      <c r="O1" s="29"/>
      <c r="P1" s="29"/>
      <c r="Q1" s="29"/>
      <c r="R1" s="29"/>
      <c r="S1" s="29"/>
      <c r="T1" s="29"/>
      <c r="U1" s="29"/>
      <c r="V1" s="29"/>
      <c r="W1" s="568" t="s">
        <v>202</v>
      </c>
      <c r="X1" s="568"/>
      <c r="Y1" s="568"/>
      <c r="Z1" s="568"/>
      <c r="AA1" s="568"/>
      <c r="AB1" s="568"/>
    </row>
    <row r="2" spans="1:28" s="4" customFormat="1" ht="18" x14ac:dyDescent="0.2">
      <c r="A2" s="1" t="s">
        <v>2</v>
      </c>
      <c r="B2" s="2"/>
      <c r="C2" s="3"/>
      <c r="K2" s="29" t="s">
        <v>3</v>
      </c>
      <c r="O2" s="29"/>
      <c r="P2" s="29"/>
      <c r="Q2" s="29"/>
      <c r="R2" s="29"/>
      <c r="S2" s="29"/>
      <c r="T2" s="29"/>
      <c r="U2" s="29"/>
      <c r="V2" s="29"/>
      <c r="W2" s="599" t="s">
        <v>203</v>
      </c>
      <c r="X2" s="599"/>
      <c r="Y2" s="600"/>
      <c r="Z2" s="600"/>
      <c r="AA2" s="600"/>
      <c r="AB2" s="600"/>
    </row>
    <row r="3" spans="1:28" s="4" customFormat="1" ht="18" x14ac:dyDescent="0.2">
      <c r="A3" s="1"/>
      <c r="B3" s="2"/>
      <c r="C3" s="3"/>
      <c r="K3" s="29" t="s">
        <v>4</v>
      </c>
      <c r="O3" s="29"/>
      <c r="P3" s="29"/>
      <c r="Q3" s="29"/>
      <c r="R3" s="29"/>
      <c r="S3" s="29"/>
      <c r="T3" s="29"/>
      <c r="U3" s="29"/>
      <c r="V3" s="29"/>
      <c r="W3" s="599" t="s">
        <v>196</v>
      </c>
      <c r="X3" s="599"/>
      <c r="Y3" s="600"/>
      <c r="Z3" s="600"/>
      <c r="AA3" s="600"/>
      <c r="AB3" s="568"/>
    </row>
    <row r="4" spans="1:28" ht="18.75" x14ac:dyDescent="0.2">
      <c r="F4" s="606" t="s">
        <v>5</v>
      </c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</row>
    <row r="6" spans="1:28" ht="33" customHeight="1" x14ac:dyDescent="0.2">
      <c r="B6" s="576"/>
      <c r="C6" s="57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8" ht="25.5" customHeight="1" thickBot="1" x14ac:dyDescent="0.25">
      <c r="A7" s="577" t="s">
        <v>148</v>
      </c>
      <c r="B7" s="578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578"/>
      <c r="W7" s="578"/>
    </row>
    <row r="8" spans="1:28" s="10" customFormat="1" ht="20.25" customHeight="1" thickBot="1" x14ac:dyDescent="0.25">
      <c r="A8" s="593"/>
      <c r="B8" s="595" t="s">
        <v>6</v>
      </c>
      <c r="C8" s="597" t="s">
        <v>7</v>
      </c>
      <c r="D8" s="464" t="s">
        <v>8</v>
      </c>
      <c r="E8" s="610" t="s">
        <v>9</v>
      </c>
      <c r="F8" s="601" t="s">
        <v>10</v>
      </c>
      <c r="G8" s="603" t="s">
        <v>11</v>
      </c>
      <c r="H8" s="604"/>
      <c r="I8" s="604"/>
      <c r="J8" s="604"/>
      <c r="K8" s="604"/>
      <c r="L8" s="604"/>
      <c r="M8" s="604"/>
      <c r="N8" s="604"/>
      <c r="O8" s="604"/>
      <c r="P8" s="604"/>
      <c r="Q8" s="604"/>
      <c r="R8" s="604"/>
      <c r="S8" s="604"/>
      <c r="T8" s="604"/>
      <c r="U8" s="604"/>
      <c r="V8" s="605"/>
      <c r="W8" s="601" t="s">
        <v>12</v>
      </c>
    </row>
    <row r="9" spans="1:28" s="10" customFormat="1" ht="20.25" customHeight="1" thickBot="1" x14ac:dyDescent="0.25">
      <c r="A9" s="594"/>
      <c r="B9" s="596"/>
      <c r="C9" s="598"/>
      <c r="D9" s="465" t="s">
        <v>13</v>
      </c>
      <c r="E9" s="611"/>
      <c r="F9" s="602"/>
      <c r="G9" s="603" t="s">
        <v>14</v>
      </c>
      <c r="H9" s="604"/>
      <c r="I9" s="604"/>
      <c r="J9" s="605"/>
      <c r="K9" s="582" t="s">
        <v>15</v>
      </c>
      <c r="L9" s="583"/>
      <c r="M9" s="583"/>
      <c r="N9" s="584"/>
      <c r="O9" s="582" t="s">
        <v>16</v>
      </c>
      <c r="P9" s="583"/>
      <c r="Q9" s="583"/>
      <c r="R9" s="584"/>
      <c r="S9" s="582" t="s">
        <v>17</v>
      </c>
      <c r="T9" s="583"/>
      <c r="U9" s="583"/>
      <c r="V9" s="584"/>
      <c r="W9" s="602"/>
    </row>
    <row r="10" spans="1:28" s="10" customFormat="1" ht="19.5" customHeight="1" x14ac:dyDescent="0.2">
      <c r="A10" s="149"/>
      <c r="B10" s="150"/>
      <c r="C10" s="151"/>
      <c r="D10" s="136"/>
      <c r="E10" s="109"/>
      <c r="F10" s="109"/>
      <c r="G10" s="149" t="s">
        <v>18</v>
      </c>
      <c r="H10" s="152" t="s">
        <v>19</v>
      </c>
      <c r="I10" s="152" t="s">
        <v>20</v>
      </c>
      <c r="J10" s="153" t="s">
        <v>21</v>
      </c>
      <c r="K10" s="149" t="s">
        <v>18</v>
      </c>
      <c r="L10" s="152" t="s">
        <v>19</v>
      </c>
      <c r="M10" s="152" t="s">
        <v>20</v>
      </c>
      <c r="N10" s="153" t="s">
        <v>21</v>
      </c>
      <c r="O10" s="149" t="s">
        <v>18</v>
      </c>
      <c r="P10" s="152" t="s">
        <v>19</v>
      </c>
      <c r="Q10" s="152" t="s">
        <v>20</v>
      </c>
      <c r="R10" s="153" t="s">
        <v>21</v>
      </c>
      <c r="S10" s="223" t="s">
        <v>18</v>
      </c>
      <c r="T10" s="152" t="s">
        <v>19</v>
      </c>
      <c r="U10" s="152" t="s">
        <v>20</v>
      </c>
      <c r="V10" s="153" t="s">
        <v>21</v>
      </c>
      <c r="W10" s="154" t="s">
        <v>6</v>
      </c>
    </row>
    <row r="11" spans="1:28" s="10" customFormat="1" ht="18.75" customHeight="1" thickBot="1" x14ac:dyDescent="0.25">
      <c r="A11" s="579" t="s">
        <v>22</v>
      </c>
      <c r="B11" s="580"/>
      <c r="C11" s="581"/>
      <c r="D11" s="155">
        <f>SUM(D12:D15)</f>
        <v>72</v>
      </c>
      <c r="E11" s="156">
        <f>SUM(E12:E15)</f>
        <v>20</v>
      </c>
      <c r="F11" s="157"/>
      <c r="G11" s="158">
        <f>SUM(G12:G15)</f>
        <v>36</v>
      </c>
      <c r="H11" s="159">
        <f>SUM(H12:H15)</f>
        <v>36</v>
      </c>
      <c r="I11" s="159"/>
      <c r="J11" s="160">
        <f>SUM(J12:J15)</f>
        <v>20</v>
      </c>
      <c r="K11" s="158">
        <f>SUM(K12:K15)</f>
        <v>0</v>
      </c>
      <c r="L11" s="159">
        <f>SUM(L12:L15)</f>
        <v>0</v>
      </c>
      <c r="M11" s="159"/>
      <c r="N11" s="160">
        <f>SUM(N12:N15)</f>
        <v>0</v>
      </c>
      <c r="O11" s="158">
        <f>SUM(O12:O15)</f>
        <v>0</v>
      </c>
      <c r="P11" s="159">
        <f>SUM(P12:P15)</f>
        <v>0</v>
      </c>
      <c r="Q11" s="159"/>
      <c r="R11" s="160">
        <f>SUM(R12:R15)</f>
        <v>0</v>
      </c>
      <c r="S11" s="224">
        <f>SUM(S12:S15)</f>
        <v>0</v>
      </c>
      <c r="T11" s="159">
        <f>SUM(T12:T15)</f>
        <v>0</v>
      </c>
      <c r="U11" s="159"/>
      <c r="V11" s="160">
        <f>SUM(V12:V15)</f>
        <v>0</v>
      </c>
      <c r="W11" s="161"/>
    </row>
    <row r="12" spans="1:28" s="10" customFormat="1" ht="15" customHeight="1" x14ac:dyDescent="0.2">
      <c r="A12" s="469" t="s">
        <v>14</v>
      </c>
      <c r="B12" s="142" t="s">
        <v>159</v>
      </c>
      <c r="C12" s="470" t="s">
        <v>23</v>
      </c>
      <c r="D12" s="143">
        <f>SUM(G12,H12,K12,L12,O12,P12,S12,T12)</f>
        <v>20</v>
      </c>
      <c r="E12" s="133">
        <f t="shared" ref="E12:E15" si="0">SUM(J12,N12,R12,V12)</f>
        <v>5</v>
      </c>
      <c r="F12" s="144" t="s">
        <v>24</v>
      </c>
      <c r="G12" s="145">
        <v>10</v>
      </c>
      <c r="H12" s="146">
        <v>10</v>
      </c>
      <c r="I12" s="147" t="s">
        <v>25</v>
      </c>
      <c r="J12" s="436">
        <v>5</v>
      </c>
      <c r="K12" s="145"/>
      <c r="L12" s="146"/>
      <c r="M12" s="146"/>
      <c r="N12" s="222"/>
      <c r="O12" s="145"/>
      <c r="P12" s="146"/>
      <c r="Q12" s="146"/>
      <c r="R12" s="148"/>
      <c r="S12" s="433"/>
      <c r="T12" s="146"/>
      <c r="U12" s="146"/>
      <c r="V12" s="148"/>
      <c r="W12" s="417"/>
    </row>
    <row r="13" spans="1:28" s="10" customFormat="1" ht="15" customHeight="1" x14ac:dyDescent="0.2">
      <c r="A13" s="469" t="s">
        <v>15</v>
      </c>
      <c r="B13" s="532" t="s">
        <v>160</v>
      </c>
      <c r="C13" s="471" t="s">
        <v>186</v>
      </c>
      <c r="D13" s="133">
        <f>SUM(G13,H13,K13,L13,O13,P13,S13,T13)</f>
        <v>16</v>
      </c>
      <c r="E13" s="133">
        <f t="shared" si="0"/>
        <v>5</v>
      </c>
      <c r="F13" s="119" t="s">
        <v>24</v>
      </c>
      <c r="G13" s="122">
        <v>8</v>
      </c>
      <c r="H13" s="114">
        <v>8</v>
      </c>
      <c r="I13" s="115" t="s">
        <v>25</v>
      </c>
      <c r="J13" s="437">
        <v>5</v>
      </c>
      <c r="K13" s="122"/>
      <c r="L13" s="114"/>
      <c r="M13" s="114"/>
      <c r="N13" s="203"/>
      <c r="O13" s="122"/>
      <c r="P13" s="114"/>
      <c r="Q13" s="114"/>
      <c r="R13" s="123"/>
      <c r="S13" s="416"/>
      <c r="T13" s="114"/>
      <c r="U13" s="114"/>
      <c r="V13" s="123"/>
      <c r="W13" s="417"/>
    </row>
    <row r="14" spans="1:28" s="10" customFormat="1" ht="15" customHeight="1" x14ac:dyDescent="0.2">
      <c r="A14" s="469" t="s">
        <v>16</v>
      </c>
      <c r="B14" s="532" t="s">
        <v>161</v>
      </c>
      <c r="C14" s="471" t="s">
        <v>26</v>
      </c>
      <c r="D14" s="133">
        <f>SUM(G14,H14,K14,L14,O14,P14,S14,T14)</f>
        <v>20</v>
      </c>
      <c r="E14" s="133">
        <f t="shared" si="0"/>
        <v>5</v>
      </c>
      <c r="F14" s="119" t="s">
        <v>24</v>
      </c>
      <c r="G14" s="122">
        <v>10</v>
      </c>
      <c r="H14" s="114">
        <v>10</v>
      </c>
      <c r="I14" s="115" t="s">
        <v>25</v>
      </c>
      <c r="J14" s="437">
        <v>5</v>
      </c>
      <c r="K14" s="122"/>
      <c r="L14" s="114"/>
      <c r="M14" s="114"/>
      <c r="N14" s="203"/>
      <c r="O14" s="122"/>
      <c r="P14" s="114"/>
      <c r="Q14" s="114"/>
      <c r="R14" s="123"/>
      <c r="S14" s="416"/>
      <c r="T14" s="114"/>
      <c r="U14" s="114"/>
      <c r="V14" s="123"/>
      <c r="W14" s="417"/>
    </row>
    <row r="15" spans="1:28" s="10" customFormat="1" ht="15" customHeight="1" thickBot="1" x14ac:dyDescent="0.25">
      <c r="A15" s="469" t="s">
        <v>17</v>
      </c>
      <c r="B15" s="533" t="s">
        <v>162</v>
      </c>
      <c r="C15" s="472" t="s">
        <v>153</v>
      </c>
      <c r="D15" s="133">
        <f t="shared" ref="D15" si="1">SUM(G15,H15,K15,L15,O15,P15,S15,T15)</f>
        <v>16</v>
      </c>
      <c r="E15" s="133">
        <f t="shared" si="0"/>
        <v>5</v>
      </c>
      <c r="F15" s="164" t="s">
        <v>24</v>
      </c>
      <c r="G15" s="165">
        <v>8</v>
      </c>
      <c r="H15" s="166">
        <v>8</v>
      </c>
      <c r="I15" s="167" t="s">
        <v>25</v>
      </c>
      <c r="J15" s="438">
        <v>5</v>
      </c>
      <c r="K15" s="165"/>
      <c r="L15" s="166"/>
      <c r="M15" s="166"/>
      <c r="N15" s="264"/>
      <c r="O15" s="165"/>
      <c r="P15" s="166"/>
      <c r="Q15" s="166"/>
      <c r="R15" s="168"/>
      <c r="S15" s="434"/>
      <c r="T15" s="166"/>
      <c r="U15" s="166"/>
      <c r="V15" s="168"/>
      <c r="W15" s="417"/>
    </row>
    <row r="16" spans="1:28" s="10" customFormat="1" ht="18.75" customHeight="1" thickBot="1" x14ac:dyDescent="0.25">
      <c r="A16" s="587" t="s">
        <v>27</v>
      </c>
      <c r="B16" s="588"/>
      <c r="C16" s="589"/>
      <c r="D16" s="169">
        <f>SUM(D17:D19)</f>
        <v>55</v>
      </c>
      <c r="E16" s="170">
        <f>SUM(E17:E19)</f>
        <v>12</v>
      </c>
      <c r="F16" s="171"/>
      <c r="G16" s="172">
        <f>SUM(G17:G19)</f>
        <v>0</v>
      </c>
      <c r="H16" s="173">
        <f>SUM(H17:H19)</f>
        <v>0</v>
      </c>
      <c r="I16" s="174"/>
      <c r="J16" s="176">
        <f>SUM(J17:J19)</f>
        <v>0</v>
      </c>
      <c r="K16" s="245">
        <f>SUM(K17:K19)</f>
        <v>15</v>
      </c>
      <c r="L16" s="175">
        <f>SUM(L17:L19)</f>
        <v>20</v>
      </c>
      <c r="M16" s="175"/>
      <c r="N16" s="176">
        <f>SUM(N17:N19)</f>
        <v>8</v>
      </c>
      <c r="O16" s="172">
        <f>SUM(O17:O19)</f>
        <v>10</v>
      </c>
      <c r="P16" s="173">
        <f>SUM(P17:P19)</f>
        <v>10</v>
      </c>
      <c r="Q16" s="173"/>
      <c r="R16" s="176">
        <f>SUM(R17:R19)</f>
        <v>4</v>
      </c>
      <c r="S16" s="244">
        <f>SUM(S17:S19)</f>
        <v>0</v>
      </c>
      <c r="T16" s="173">
        <f>SUM(T17:T19)</f>
        <v>0</v>
      </c>
      <c r="U16" s="173"/>
      <c r="V16" s="176">
        <f>SUM(V17:V19)</f>
        <v>0</v>
      </c>
      <c r="W16" s="177"/>
    </row>
    <row r="17" spans="1:23" s="10" customFormat="1" ht="15" customHeight="1" x14ac:dyDescent="0.2">
      <c r="A17" s="469" t="s">
        <v>28</v>
      </c>
      <c r="B17" s="142" t="s">
        <v>163</v>
      </c>
      <c r="C17" s="470" t="s">
        <v>29</v>
      </c>
      <c r="D17" s="143">
        <f>SUM(G17,H17,K17,L17,O17,P17,S17,T17)</f>
        <v>20</v>
      </c>
      <c r="E17" s="143">
        <f>SUM(J17,N17,R17,V17)</f>
        <v>4</v>
      </c>
      <c r="F17" s="144" t="s">
        <v>24</v>
      </c>
      <c r="G17" s="145"/>
      <c r="H17" s="146"/>
      <c r="I17" s="147"/>
      <c r="J17" s="222"/>
      <c r="K17" s="145">
        <v>10</v>
      </c>
      <c r="L17" s="146">
        <v>10</v>
      </c>
      <c r="M17" s="146" t="s">
        <v>25</v>
      </c>
      <c r="N17" s="222">
        <v>4</v>
      </c>
      <c r="O17" s="145"/>
      <c r="P17" s="146"/>
      <c r="Q17" s="146"/>
      <c r="R17" s="148"/>
      <c r="S17" s="433"/>
      <c r="T17" s="146"/>
      <c r="U17" s="146"/>
      <c r="V17" s="148"/>
      <c r="W17" s="417"/>
    </row>
    <row r="18" spans="1:23" s="103" customFormat="1" ht="15" customHeight="1" x14ac:dyDescent="0.2">
      <c r="A18" s="469" t="s">
        <v>30</v>
      </c>
      <c r="B18" s="142" t="s">
        <v>164</v>
      </c>
      <c r="C18" s="471" t="s">
        <v>154</v>
      </c>
      <c r="D18" s="134">
        <f>K18+L18</f>
        <v>15</v>
      </c>
      <c r="E18" s="134">
        <f t="shared" ref="E18:E19" si="2">SUM(J18,N18,R18,V18)</f>
        <v>4</v>
      </c>
      <c r="F18" s="131" t="s">
        <v>24</v>
      </c>
      <c r="G18" s="124"/>
      <c r="H18" s="116"/>
      <c r="I18" s="117"/>
      <c r="J18" s="204"/>
      <c r="K18" s="124">
        <v>5</v>
      </c>
      <c r="L18" s="116">
        <v>10</v>
      </c>
      <c r="M18" s="116" t="s">
        <v>25</v>
      </c>
      <c r="N18" s="204">
        <v>4</v>
      </c>
      <c r="O18" s="124"/>
      <c r="P18" s="116"/>
      <c r="Q18" s="116"/>
      <c r="R18" s="125"/>
      <c r="S18" s="201"/>
      <c r="T18" s="116"/>
      <c r="U18" s="116"/>
      <c r="V18" s="125"/>
      <c r="W18" s="417"/>
    </row>
    <row r="19" spans="1:23" s="103" customFormat="1" ht="15" customHeight="1" thickBot="1" x14ac:dyDescent="0.25">
      <c r="A19" s="469" t="s">
        <v>31</v>
      </c>
      <c r="B19" s="142" t="s">
        <v>32</v>
      </c>
      <c r="C19" s="139" t="s">
        <v>141</v>
      </c>
      <c r="D19" s="134">
        <f>SUM(G19,H19,K19,L19,O19,P19,S19,T19)</f>
        <v>20</v>
      </c>
      <c r="E19" s="134">
        <f t="shared" si="2"/>
        <v>4</v>
      </c>
      <c r="F19" s="131" t="s">
        <v>24</v>
      </c>
      <c r="G19" s="124"/>
      <c r="H19" s="116"/>
      <c r="I19" s="117"/>
      <c r="J19" s="204"/>
      <c r="K19" s="124"/>
      <c r="L19" s="116"/>
      <c r="M19" s="116"/>
      <c r="N19" s="204"/>
      <c r="O19" s="124">
        <v>10</v>
      </c>
      <c r="P19" s="116">
        <v>10</v>
      </c>
      <c r="Q19" s="116" t="s">
        <v>25</v>
      </c>
      <c r="R19" s="125">
        <v>4</v>
      </c>
      <c r="S19" s="201"/>
      <c r="T19" s="116"/>
      <c r="U19" s="116"/>
      <c r="V19" s="125"/>
      <c r="W19" s="417"/>
    </row>
    <row r="20" spans="1:23" s="103" customFormat="1" ht="18.75" customHeight="1" thickBot="1" x14ac:dyDescent="0.25">
      <c r="A20" s="590" t="s">
        <v>33</v>
      </c>
      <c r="B20" s="591"/>
      <c r="C20" s="592"/>
      <c r="D20" s="189">
        <f>SUM(D21:D25)</f>
        <v>56</v>
      </c>
      <c r="E20" s="190">
        <f>SUM(E21:E25)</f>
        <v>21</v>
      </c>
      <c r="F20" s="191"/>
      <c r="G20" s="192">
        <f>SUM(G21:G25)</f>
        <v>4</v>
      </c>
      <c r="H20" s="193">
        <f>SUM(H21:H25)</f>
        <v>24</v>
      </c>
      <c r="I20" s="194"/>
      <c r="J20" s="195">
        <f>SUM(J21:J25)</f>
        <v>9</v>
      </c>
      <c r="K20" s="192">
        <f>SUM(K21:K25)</f>
        <v>8</v>
      </c>
      <c r="L20" s="193">
        <f>SUM(L21:L25)</f>
        <v>12</v>
      </c>
      <c r="M20" s="193"/>
      <c r="N20" s="195">
        <f>SUM(N21:N25)</f>
        <v>8</v>
      </c>
      <c r="O20" s="192">
        <f>SUM(O21:O25)</f>
        <v>8</v>
      </c>
      <c r="P20" s="193">
        <f>SUM(P21:P25)</f>
        <v>0</v>
      </c>
      <c r="Q20" s="193"/>
      <c r="R20" s="195">
        <f>SUM(R21:R25)</f>
        <v>4</v>
      </c>
      <c r="S20" s="435">
        <f>SUM(S21:S25)</f>
        <v>0</v>
      </c>
      <c r="T20" s="193">
        <f>SUM(T21:T25)</f>
        <v>0</v>
      </c>
      <c r="U20" s="193"/>
      <c r="V20" s="195">
        <f>SUM(V21:V25)</f>
        <v>0</v>
      </c>
      <c r="W20" s="196"/>
    </row>
    <row r="21" spans="1:23" s="103" customFormat="1" ht="15" customHeight="1" thickBot="1" x14ac:dyDescent="0.25">
      <c r="A21" s="256" t="s">
        <v>34</v>
      </c>
      <c r="B21" s="456" t="s">
        <v>165</v>
      </c>
      <c r="C21" s="257" t="s">
        <v>35</v>
      </c>
      <c r="D21" s="183">
        <f t="shared" ref="D21:D25" si="3">SUM(G21,H21,K21,L21,O21,P21,S21,T21)</f>
        <v>12</v>
      </c>
      <c r="E21" s="183">
        <f t="shared" ref="E21" si="4">SUM(J21,N21,R21,V21)</f>
        <v>4</v>
      </c>
      <c r="F21" s="184" t="s">
        <v>24</v>
      </c>
      <c r="G21" s="185"/>
      <c r="H21" s="186"/>
      <c r="I21" s="187"/>
      <c r="J21" s="239"/>
      <c r="K21" s="185">
        <v>8</v>
      </c>
      <c r="L21" s="186">
        <v>4</v>
      </c>
      <c r="M21" s="186" t="s">
        <v>25</v>
      </c>
      <c r="N21" s="239">
        <v>4</v>
      </c>
      <c r="O21" s="185"/>
      <c r="P21" s="186"/>
      <c r="Q21" s="186"/>
      <c r="R21" s="188"/>
      <c r="S21" s="238"/>
      <c r="T21" s="186"/>
      <c r="U21" s="186"/>
      <c r="V21" s="188"/>
      <c r="W21" s="417"/>
    </row>
    <row r="22" spans="1:23" s="103" customFormat="1" ht="15" customHeight="1" thickBot="1" x14ac:dyDescent="0.25">
      <c r="A22" s="256" t="s">
        <v>36</v>
      </c>
      <c r="B22" s="566" t="s">
        <v>166</v>
      </c>
      <c r="C22" s="139" t="s">
        <v>37</v>
      </c>
      <c r="D22" s="134">
        <f t="shared" si="3"/>
        <v>12</v>
      </c>
      <c r="E22" s="134">
        <f t="shared" ref="E22:E25" si="5">SUM(J22,N22,R22,V22)</f>
        <v>4</v>
      </c>
      <c r="F22" s="131" t="s">
        <v>24</v>
      </c>
      <c r="G22" s="124">
        <v>4</v>
      </c>
      <c r="H22" s="116">
        <v>8</v>
      </c>
      <c r="I22" s="117" t="s">
        <v>38</v>
      </c>
      <c r="J22" s="204">
        <v>4</v>
      </c>
      <c r="K22" s="124"/>
      <c r="L22" s="116"/>
      <c r="M22" s="116"/>
      <c r="N22" s="204"/>
      <c r="O22" s="124"/>
      <c r="P22" s="116"/>
      <c r="Q22" s="116"/>
      <c r="R22" s="204"/>
      <c r="S22" s="201"/>
      <c r="T22" s="116"/>
      <c r="U22" s="116"/>
      <c r="V22" s="125"/>
      <c r="W22" s="417"/>
    </row>
    <row r="23" spans="1:23" s="103" customFormat="1" ht="15" customHeight="1" thickBot="1" x14ac:dyDescent="0.25">
      <c r="A23" s="256" t="s">
        <v>39</v>
      </c>
      <c r="B23" s="566" t="s">
        <v>167</v>
      </c>
      <c r="C23" s="139" t="s">
        <v>40</v>
      </c>
      <c r="D23" s="134">
        <f t="shared" si="3"/>
        <v>8</v>
      </c>
      <c r="E23" s="134">
        <f t="shared" si="5"/>
        <v>4</v>
      </c>
      <c r="F23" s="131" t="s">
        <v>24</v>
      </c>
      <c r="G23" s="124"/>
      <c r="H23" s="116"/>
      <c r="I23" s="116"/>
      <c r="J23" s="204"/>
      <c r="K23" s="124">
        <v>0</v>
      </c>
      <c r="L23" s="116">
        <v>8</v>
      </c>
      <c r="M23" s="116" t="s">
        <v>38</v>
      </c>
      <c r="N23" s="204">
        <v>4</v>
      </c>
      <c r="O23" s="124"/>
      <c r="P23" s="116"/>
      <c r="Q23" s="116"/>
      <c r="R23" s="204"/>
      <c r="S23" s="201"/>
      <c r="T23" s="116"/>
      <c r="U23" s="116"/>
      <c r="V23" s="125"/>
      <c r="W23" s="417"/>
    </row>
    <row r="24" spans="1:23" s="103" customFormat="1" ht="15" customHeight="1" thickBot="1" x14ac:dyDescent="0.25">
      <c r="A24" s="256" t="s">
        <v>41</v>
      </c>
      <c r="B24" s="566" t="s">
        <v>168</v>
      </c>
      <c r="C24" s="139" t="s">
        <v>42</v>
      </c>
      <c r="D24" s="134">
        <f t="shared" si="3"/>
        <v>16</v>
      </c>
      <c r="E24" s="134">
        <f t="shared" si="5"/>
        <v>5</v>
      </c>
      <c r="F24" s="131" t="s">
        <v>24</v>
      </c>
      <c r="G24" s="124">
        <v>0</v>
      </c>
      <c r="H24" s="116">
        <v>16</v>
      </c>
      <c r="I24" s="116" t="s">
        <v>38</v>
      </c>
      <c r="J24" s="204">
        <v>5</v>
      </c>
      <c r="K24" s="124"/>
      <c r="L24" s="116"/>
      <c r="M24" s="116"/>
      <c r="N24" s="204"/>
      <c r="O24" s="124"/>
      <c r="P24" s="116"/>
      <c r="Q24" s="116"/>
      <c r="R24" s="204"/>
      <c r="S24" s="201"/>
      <c r="T24" s="116"/>
      <c r="U24" s="116"/>
      <c r="V24" s="125"/>
      <c r="W24" s="417"/>
    </row>
    <row r="25" spans="1:23" s="103" customFormat="1" ht="15" customHeight="1" thickBot="1" x14ac:dyDescent="0.25">
      <c r="A25" s="256" t="s">
        <v>43</v>
      </c>
      <c r="B25" s="567" t="s">
        <v>204</v>
      </c>
      <c r="C25" s="140" t="s">
        <v>155</v>
      </c>
      <c r="D25" s="135">
        <f t="shared" si="3"/>
        <v>8</v>
      </c>
      <c r="E25" s="135">
        <f t="shared" si="5"/>
        <v>4</v>
      </c>
      <c r="F25" s="132" t="s">
        <v>24</v>
      </c>
      <c r="G25" s="126"/>
      <c r="H25" s="127"/>
      <c r="I25" s="128"/>
      <c r="J25" s="129"/>
      <c r="K25" s="126"/>
      <c r="L25" s="127"/>
      <c r="M25" s="128"/>
      <c r="N25" s="129"/>
      <c r="O25" s="126">
        <v>8</v>
      </c>
      <c r="P25" s="127">
        <v>0</v>
      </c>
      <c r="Q25" s="127" t="s">
        <v>25</v>
      </c>
      <c r="R25" s="129">
        <v>4</v>
      </c>
      <c r="S25" s="236"/>
      <c r="T25" s="127"/>
      <c r="U25" s="128"/>
      <c r="V25" s="129"/>
      <c r="W25" s="457"/>
    </row>
    <row r="26" spans="1:23" ht="15" customHeight="1" x14ac:dyDescent="0.2">
      <c r="B26" s="15"/>
      <c r="C26" s="16"/>
      <c r="D26" s="15"/>
      <c r="E26" s="17"/>
      <c r="F26" s="36"/>
      <c r="G26" s="15"/>
      <c r="H26" s="15"/>
      <c r="I26" s="15"/>
      <c r="J26" s="15"/>
      <c r="K26" s="15"/>
      <c r="L26" s="15"/>
      <c r="M26" s="15"/>
      <c r="N26" s="15"/>
      <c r="O26" s="37"/>
      <c r="P26" s="15"/>
      <c r="Q26" s="15"/>
      <c r="R26" s="15"/>
      <c r="S26" s="15"/>
      <c r="T26" s="15"/>
      <c r="U26" s="15"/>
      <c r="V26" s="15"/>
      <c r="W26" s="15"/>
    </row>
    <row r="27" spans="1:23" ht="15" customHeight="1" x14ac:dyDescent="0.2">
      <c r="B27" s="18"/>
      <c r="C27" s="8"/>
      <c r="D27" s="31">
        <f>SUM(D11,D16,D20)</f>
        <v>183</v>
      </c>
      <c r="E27" s="32">
        <f>SUM(E11,E16,E20)</f>
        <v>53</v>
      </c>
      <c r="F27" s="21"/>
      <c r="G27" s="32">
        <f>SUM(G11,G16,G20)</f>
        <v>40</v>
      </c>
      <c r="H27" s="32">
        <f>SUM(H11,H16,H20)</f>
        <v>60</v>
      </c>
      <c r="I27" s="21"/>
      <c r="J27" s="32">
        <f>SUM(J11,J16,J20)</f>
        <v>29</v>
      </c>
      <c r="K27" s="32">
        <f>SUM(K11,K16,K20)</f>
        <v>23</v>
      </c>
      <c r="L27" s="32">
        <f>SUM(L11,L16,L20)</f>
        <v>32</v>
      </c>
      <c r="M27" s="21"/>
      <c r="N27" s="32">
        <f>SUM(N11,N16,N20)</f>
        <v>16</v>
      </c>
      <c r="O27" s="32">
        <f>SUM(O11,O16,O20)</f>
        <v>18</v>
      </c>
      <c r="P27" s="32">
        <f>SUM(P11,P16,P20)</f>
        <v>10</v>
      </c>
      <c r="Q27" s="21"/>
      <c r="R27" s="32">
        <f>SUM(R11,R16,R20)</f>
        <v>8</v>
      </c>
      <c r="S27" s="32">
        <f>SUM(S11,S16,S20)</f>
        <v>0</v>
      </c>
      <c r="T27" s="32">
        <f>SUM(T11,T16,T20)</f>
        <v>0</v>
      </c>
      <c r="U27" s="21"/>
      <c r="V27" s="32">
        <f>SUM(V11,V16,V20)</f>
        <v>0</v>
      </c>
      <c r="W27" s="30"/>
    </row>
    <row r="28" spans="1:23" ht="15" customHeight="1" x14ac:dyDescent="0.2">
      <c r="B28" s="18"/>
      <c r="C28" s="19"/>
      <c r="D28" s="22"/>
      <c r="E28" s="23" t="s">
        <v>44</v>
      </c>
      <c r="F28" s="23"/>
      <c r="G28" s="24"/>
      <c r="H28" s="24"/>
      <c r="I28" s="20">
        <f>COUNTIF(I11:I25,"v")</f>
        <v>4</v>
      </c>
      <c r="J28" s="25"/>
      <c r="K28" s="24"/>
      <c r="L28" s="24"/>
      <c r="M28" s="20">
        <f>COUNTIF(M11:M25,"v")</f>
        <v>3</v>
      </c>
      <c r="N28" s="25"/>
      <c r="O28" s="24"/>
      <c r="P28" s="24"/>
      <c r="Q28" s="20">
        <f>COUNTIF(Q11:Q25,"v")</f>
        <v>2</v>
      </c>
      <c r="R28" s="25"/>
      <c r="S28" s="24"/>
      <c r="T28" s="24"/>
      <c r="U28" s="20">
        <f>COUNTIF(U11:U25,"v")</f>
        <v>0</v>
      </c>
      <c r="V28" s="25"/>
      <c r="W28" s="25"/>
    </row>
    <row r="29" spans="1:23" ht="15" customHeight="1" x14ac:dyDescent="0.2">
      <c r="B29" s="18"/>
      <c r="C29" s="19"/>
      <c r="D29" s="24"/>
      <c r="E29" s="26" t="s">
        <v>45</v>
      </c>
      <c r="F29" s="26"/>
      <c r="G29" s="24"/>
      <c r="H29" s="24"/>
      <c r="I29" s="20">
        <f>COUNTIF(I11:I25,"é")</f>
        <v>2</v>
      </c>
      <c r="J29" s="24"/>
      <c r="K29" s="24"/>
      <c r="L29" s="24"/>
      <c r="M29" s="20">
        <f>COUNTIF(M11:M25,"é")</f>
        <v>1</v>
      </c>
      <c r="N29" s="24"/>
      <c r="O29" s="24"/>
      <c r="P29" s="24"/>
      <c r="Q29" s="20">
        <f>COUNTIF(Q11:Q25,"é")</f>
        <v>0</v>
      </c>
      <c r="R29" s="24"/>
      <c r="S29" s="24"/>
      <c r="T29" s="24"/>
      <c r="U29" s="20">
        <f>COUNTIF(U11:U25,"é")</f>
        <v>0</v>
      </c>
      <c r="V29" s="24"/>
      <c r="W29" s="24"/>
    </row>
    <row r="30" spans="1:23" ht="15" customHeight="1" x14ac:dyDescent="0.2">
      <c r="B30" s="8"/>
      <c r="C30" s="19"/>
      <c r="D30" s="27"/>
      <c r="E30" s="28"/>
      <c r="F30" s="28"/>
      <c r="G30" s="27"/>
      <c r="H30" s="27"/>
      <c r="I30" s="27"/>
      <c r="J30" s="25"/>
    </row>
    <row r="31" spans="1:23" ht="15" customHeight="1" x14ac:dyDescent="0.2">
      <c r="A31" s="104" t="s">
        <v>46</v>
      </c>
      <c r="B31" s="104"/>
      <c r="C31" s="19"/>
      <c r="D31" s="27"/>
      <c r="E31" s="28"/>
      <c r="F31" s="28"/>
      <c r="G31" s="27"/>
      <c r="H31" s="27"/>
      <c r="I31" s="27"/>
      <c r="J31" s="25"/>
    </row>
    <row r="32" spans="1:23" s="572" customFormat="1" ht="11.25" x14ac:dyDescent="0.2"/>
    <row r="33" spans="1:23" ht="15.75" customHeight="1" x14ac:dyDescent="0.2">
      <c r="A33" s="70" t="s">
        <v>47</v>
      </c>
      <c r="B33" s="8"/>
      <c r="C33" s="569" t="s">
        <v>197</v>
      </c>
      <c r="D33" s="570"/>
      <c r="E33" s="571"/>
      <c r="F33" s="571"/>
      <c r="G33" s="27"/>
      <c r="H33" s="27"/>
      <c r="I33" s="27"/>
      <c r="J33" s="25"/>
    </row>
    <row r="34" spans="1:23" ht="15.75" x14ac:dyDescent="0.2">
      <c r="B34" s="70"/>
      <c r="C34" s="585"/>
      <c r="D34" s="586"/>
      <c r="E34" s="586"/>
      <c r="F34" s="586"/>
    </row>
    <row r="35" spans="1:23" ht="15.75" customHeight="1" x14ac:dyDescent="0.2">
      <c r="B35" s="70"/>
      <c r="C35" s="569" t="s">
        <v>48</v>
      </c>
      <c r="D35" s="569"/>
      <c r="E35" s="569"/>
      <c r="F35" s="572"/>
    </row>
    <row r="36" spans="1:23" ht="15.75" customHeight="1" x14ac:dyDescent="0.2">
      <c r="B36" s="70"/>
      <c r="C36" s="608" t="s">
        <v>198</v>
      </c>
      <c r="D36" s="609"/>
      <c r="E36" s="609"/>
      <c r="F36" s="569"/>
      <c r="G36" s="71"/>
      <c r="H36" s="71"/>
      <c r="W36" s="197" t="s">
        <v>49</v>
      </c>
    </row>
    <row r="37" spans="1:23" ht="30.75" x14ac:dyDescent="0.2">
      <c r="C37" s="569" t="s">
        <v>199</v>
      </c>
      <c r="D37" s="573"/>
      <c r="E37" s="572"/>
      <c r="F37" s="572"/>
      <c r="W37" s="197" t="s">
        <v>50</v>
      </c>
    </row>
    <row r="38" spans="1:23" ht="30.75" x14ac:dyDescent="0.2">
      <c r="C38" s="569" t="s">
        <v>200</v>
      </c>
      <c r="D38" s="573"/>
      <c r="E38" s="572"/>
      <c r="F38" s="572"/>
    </row>
    <row r="39" spans="1:23" ht="30.75" x14ac:dyDescent="0.2">
      <c r="C39" s="569" t="s">
        <v>201</v>
      </c>
      <c r="D39" s="572"/>
      <c r="E39" s="572"/>
      <c r="F39" s="572"/>
    </row>
    <row r="40" spans="1:23" x14ac:dyDescent="0.2">
      <c r="C40" s="574"/>
      <c r="D40" s="572"/>
      <c r="E40" s="572"/>
      <c r="F40" s="572"/>
    </row>
    <row r="41" spans="1:23" x14ac:dyDescent="0.2">
      <c r="C41" s="574"/>
      <c r="D41" s="572"/>
      <c r="E41" s="572"/>
      <c r="F41" s="572"/>
    </row>
    <row r="42" spans="1:23" x14ac:dyDescent="0.2">
      <c r="C42" s="574"/>
      <c r="D42" s="572"/>
      <c r="E42" s="572"/>
      <c r="F42" s="572"/>
    </row>
    <row r="43" spans="1:23" x14ac:dyDescent="0.2">
      <c r="C43" s="574"/>
      <c r="D43" s="572"/>
      <c r="E43" s="572"/>
      <c r="F43" s="572"/>
    </row>
  </sheetData>
  <mergeCells count="21">
    <mergeCell ref="C36:E36"/>
    <mergeCell ref="E8:E9"/>
    <mergeCell ref="F8:F9"/>
    <mergeCell ref="K9:N9"/>
    <mergeCell ref="O9:R9"/>
    <mergeCell ref="G9:J9"/>
    <mergeCell ref="W2:AB2"/>
    <mergeCell ref="W3:AA3"/>
    <mergeCell ref="W8:W9"/>
    <mergeCell ref="G8:V8"/>
    <mergeCell ref="F4:Q4"/>
    <mergeCell ref="B6:C6"/>
    <mergeCell ref="A7:W7"/>
    <mergeCell ref="A11:C11"/>
    <mergeCell ref="S9:V9"/>
    <mergeCell ref="C34:F34"/>
    <mergeCell ref="A16:C16"/>
    <mergeCell ref="A20:C20"/>
    <mergeCell ref="A8:A9"/>
    <mergeCell ref="B8:B9"/>
    <mergeCell ref="C8:C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9" orientation="landscape" r:id="rId1"/>
  <headerFooter alignWithMargins="0">
    <oddFooter>&amp;C
&amp;R&amp;F</oddFooter>
  </headerFooter>
  <ignoredErrors>
    <ignoredError sqref="D20 D16:E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0"/>
  <sheetViews>
    <sheetView showGridLines="0" zoomScale="80" zoomScaleNormal="80" zoomScaleSheetLayoutView="90" zoomScalePageLayoutView="80" workbookViewId="0">
      <selection activeCell="V1" sqref="V1:Y3"/>
    </sheetView>
  </sheetViews>
  <sheetFormatPr defaultColWidth="9.140625" defaultRowHeight="12.75" x14ac:dyDescent="0.2"/>
  <cols>
    <col min="1" max="1" width="4.42578125" style="5" bestFit="1" customWidth="1"/>
    <col min="2" max="2" width="20.140625" style="5" customWidth="1"/>
    <col min="3" max="3" width="82.42578125" style="7" customWidth="1"/>
    <col min="4" max="4" width="6" style="8" customWidth="1"/>
    <col min="5" max="6" width="8.140625" style="8" customWidth="1"/>
    <col min="7" max="8" width="4.42578125" style="8" customWidth="1"/>
    <col min="9" max="9" width="3.42578125" style="8" customWidth="1"/>
    <col min="10" max="10" width="4.7109375" style="8" customWidth="1"/>
    <col min="11" max="12" width="4.42578125" style="8" customWidth="1"/>
    <col min="13" max="13" width="3.42578125" style="8" customWidth="1"/>
    <col min="14" max="14" width="4.7109375" style="8" customWidth="1"/>
    <col min="15" max="16" width="4.42578125" style="8" customWidth="1"/>
    <col min="17" max="17" width="3.42578125" style="8" customWidth="1"/>
    <col min="18" max="18" width="4.85546875" style="8" customWidth="1"/>
    <col min="19" max="20" width="4.42578125" style="8" customWidth="1"/>
    <col min="21" max="21" width="3.42578125" style="8" customWidth="1"/>
    <col min="22" max="22" width="4.7109375" style="8" customWidth="1"/>
    <col min="23" max="23" width="37.28515625" style="8" customWidth="1"/>
    <col min="24" max="16384" width="9.140625" style="8"/>
  </cols>
  <sheetData>
    <row r="1" spans="1:25" s="4" customFormat="1" ht="18" x14ac:dyDescent="0.2">
      <c r="A1" s="1" t="s">
        <v>0</v>
      </c>
      <c r="B1" s="1"/>
      <c r="C1" s="3"/>
      <c r="E1" s="29"/>
      <c r="F1" s="29"/>
      <c r="G1" s="29" t="s">
        <v>1</v>
      </c>
      <c r="I1" s="29"/>
      <c r="J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599" t="s">
        <v>202</v>
      </c>
      <c r="W1" s="599"/>
      <c r="X1" s="599"/>
      <c r="Y1" s="599"/>
    </row>
    <row r="2" spans="1:25" s="4" customFormat="1" ht="18" x14ac:dyDescent="0.2">
      <c r="A2" s="1" t="s">
        <v>2</v>
      </c>
      <c r="B2" s="1"/>
      <c r="C2" s="3"/>
      <c r="E2" s="29"/>
      <c r="F2" s="29"/>
      <c r="G2" s="29" t="s">
        <v>3</v>
      </c>
      <c r="I2" s="29"/>
      <c r="J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599" t="s">
        <v>203</v>
      </c>
      <c r="W2" s="599"/>
      <c r="X2" s="599"/>
      <c r="Y2" s="599"/>
    </row>
    <row r="3" spans="1:25" s="4" customFormat="1" ht="18" x14ac:dyDescent="0.2">
      <c r="A3" s="1"/>
      <c r="B3" s="1"/>
      <c r="C3" s="3"/>
      <c r="E3" s="29"/>
      <c r="F3" s="29"/>
      <c r="G3" s="29" t="s">
        <v>4</v>
      </c>
      <c r="I3" s="29"/>
      <c r="J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599" t="s">
        <v>196</v>
      </c>
      <c r="W3" s="599"/>
      <c r="X3" s="599"/>
      <c r="Y3" s="599"/>
    </row>
    <row r="4" spans="1:25" ht="18" x14ac:dyDescent="0.2">
      <c r="E4" s="29"/>
      <c r="F4" s="29"/>
      <c r="G4" s="29" t="s">
        <v>51</v>
      </c>
      <c r="I4" s="29"/>
      <c r="J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5" ht="18.75" x14ac:dyDescent="0.2">
      <c r="D5" s="606" t="s">
        <v>52</v>
      </c>
      <c r="E5" s="606"/>
      <c r="F5" s="606"/>
      <c r="G5" s="606"/>
      <c r="H5" s="606"/>
      <c r="I5" s="606"/>
      <c r="J5" s="606"/>
      <c r="K5" s="606"/>
      <c r="L5" s="606"/>
      <c r="M5" s="606"/>
      <c r="N5" s="29"/>
      <c r="O5" s="29"/>
      <c r="P5" s="29"/>
      <c r="Q5" s="29"/>
      <c r="R5" s="29"/>
      <c r="S5" s="29"/>
      <c r="T5" s="29"/>
      <c r="U5" s="29"/>
      <c r="V5" s="29"/>
    </row>
    <row r="6" spans="1:25" ht="33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5" ht="25.5" customHeight="1" thickBot="1" x14ac:dyDescent="0.25">
      <c r="A7" s="614" t="s">
        <v>148</v>
      </c>
      <c r="B7" s="614"/>
      <c r="C7" s="614"/>
      <c r="D7" s="614"/>
      <c r="E7" s="614"/>
      <c r="F7" s="614"/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577"/>
      <c r="R7" s="577"/>
      <c r="S7" s="577"/>
      <c r="T7" s="577"/>
      <c r="U7" s="577"/>
      <c r="V7" s="577"/>
      <c r="W7" s="577"/>
    </row>
    <row r="8" spans="1:25" s="10" customFormat="1" ht="20.25" customHeight="1" thickBot="1" x14ac:dyDescent="0.25">
      <c r="A8" s="603"/>
      <c r="B8" s="627" t="s">
        <v>6</v>
      </c>
      <c r="C8" s="629" t="s">
        <v>7</v>
      </c>
      <c r="D8" s="464" t="s">
        <v>8</v>
      </c>
      <c r="E8" s="612" t="s">
        <v>9</v>
      </c>
      <c r="F8" s="648" t="s">
        <v>10</v>
      </c>
      <c r="G8" s="615" t="s">
        <v>11</v>
      </c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7"/>
      <c r="W8" s="455"/>
    </row>
    <row r="9" spans="1:25" s="10" customFormat="1" ht="20.25" customHeight="1" thickBot="1" x14ac:dyDescent="0.25">
      <c r="A9" s="634"/>
      <c r="B9" s="628"/>
      <c r="C9" s="630"/>
      <c r="D9" s="466" t="s">
        <v>13</v>
      </c>
      <c r="E9" s="613"/>
      <c r="F9" s="649"/>
      <c r="G9" s="615">
        <v>1</v>
      </c>
      <c r="H9" s="616"/>
      <c r="I9" s="616"/>
      <c r="J9" s="617"/>
      <c r="K9" s="615">
        <v>2</v>
      </c>
      <c r="L9" s="616"/>
      <c r="M9" s="616"/>
      <c r="N9" s="617"/>
      <c r="O9" s="615">
        <v>3</v>
      </c>
      <c r="P9" s="616"/>
      <c r="Q9" s="616"/>
      <c r="R9" s="617"/>
      <c r="S9" s="615">
        <v>4</v>
      </c>
      <c r="T9" s="616"/>
      <c r="U9" s="616"/>
      <c r="V9" s="617"/>
      <c r="W9" s="460" t="s">
        <v>53</v>
      </c>
    </row>
    <row r="10" spans="1:25" s="10" customFormat="1" ht="19.5" customHeight="1" x14ac:dyDescent="0.2">
      <c r="A10" s="621" t="s">
        <v>54</v>
      </c>
      <c r="B10" s="622"/>
      <c r="C10" s="623"/>
      <c r="D10" s="136"/>
      <c r="E10" s="109"/>
      <c r="F10" s="109"/>
      <c r="G10" s="439" t="s">
        <v>18</v>
      </c>
      <c r="H10" s="458" t="s">
        <v>19</v>
      </c>
      <c r="I10" s="458" t="s">
        <v>20</v>
      </c>
      <c r="J10" s="459" t="s">
        <v>21</v>
      </c>
      <c r="K10" s="141" t="s">
        <v>18</v>
      </c>
      <c r="L10" s="458" t="s">
        <v>19</v>
      </c>
      <c r="M10" s="458" t="s">
        <v>20</v>
      </c>
      <c r="N10" s="459" t="s">
        <v>21</v>
      </c>
      <c r="O10" s="141" t="s">
        <v>18</v>
      </c>
      <c r="P10" s="458" t="s">
        <v>19</v>
      </c>
      <c r="Q10" s="458" t="s">
        <v>20</v>
      </c>
      <c r="R10" s="459" t="s">
        <v>21</v>
      </c>
      <c r="S10" s="141" t="s">
        <v>18</v>
      </c>
      <c r="T10" s="458" t="s">
        <v>19</v>
      </c>
      <c r="U10" s="458" t="s">
        <v>20</v>
      </c>
      <c r="V10" s="459" t="s">
        <v>21</v>
      </c>
      <c r="W10" s="144" t="s">
        <v>6</v>
      </c>
    </row>
    <row r="11" spans="1:25" s="10" customFormat="1" ht="18.75" customHeight="1" thickBot="1" x14ac:dyDescent="0.25">
      <c r="A11" s="631" t="s">
        <v>55</v>
      </c>
      <c r="B11" s="632"/>
      <c r="C11" s="633"/>
      <c r="D11" s="155">
        <f>D12+D13+D14+D15</f>
        <v>52</v>
      </c>
      <c r="E11" s="156">
        <f>SUM(J11,N11,R11,V11)</f>
        <v>17</v>
      </c>
      <c r="F11" s="157"/>
      <c r="G11" s="224">
        <v>0</v>
      </c>
      <c r="H11" s="159">
        <v>0</v>
      </c>
      <c r="I11" s="225"/>
      <c r="J11" s="160">
        <v>0</v>
      </c>
      <c r="K11" s="226">
        <f>SUM(K12:K15)</f>
        <v>4</v>
      </c>
      <c r="L11" s="227">
        <f>SUM(L12:L15)</f>
        <v>12</v>
      </c>
      <c r="M11" s="227"/>
      <c r="N11" s="228">
        <f>SUM(N12:N15)</f>
        <v>5</v>
      </c>
      <c r="O11" s="226">
        <f>SUM(O12:O15)</f>
        <v>4</v>
      </c>
      <c r="P11" s="227">
        <f>SUM(P12:P15)</f>
        <v>8</v>
      </c>
      <c r="Q11" s="227"/>
      <c r="R11" s="228">
        <f>SUM(R12:R15)</f>
        <v>4</v>
      </c>
      <c r="S11" s="226">
        <f>SUM(S12:S15)</f>
        <v>4</v>
      </c>
      <c r="T11" s="227">
        <f>SUM(T12:T15)</f>
        <v>20</v>
      </c>
      <c r="U11" s="227"/>
      <c r="V11" s="228">
        <f>SUM(V12:V15)</f>
        <v>8</v>
      </c>
      <c r="W11" s="162"/>
    </row>
    <row r="12" spans="1:25" s="10" customFormat="1" ht="18.75" customHeight="1" thickBot="1" x14ac:dyDescent="0.25">
      <c r="A12" s="149" t="s">
        <v>142</v>
      </c>
      <c r="B12" s="139" t="s">
        <v>57</v>
      </c>
      <c r="C12" s="255" t="s">
        <v>156</v>
      </c>
      <c r="D12" s="229">
        <f>G12+H12+K12+L12+O12+P12+S12+T12</f>
        <v>12</v>
      </c>
      <c r="E12" s="230">
        <f>J12+N12+R12+V12</f>
        <v>4</v>
      </c>
      <c r="F12" s="229" t="s">
        <v>58</v>
      </c>
      <c r="G12" s="231"/>
      <c r="H12" s="232"/>
      <c r="I12" s="233"/>
      <c r="J12" s="234"/>
      <c r="K12" s="235"/>
      <c r="L12" s="232"/>
      <c r="M12" s="232"/>
      <c r="N12" s="234"/>
      <c r="O12" s="235"/>
      <c r="P12" s="232"/>
      <c r="Q12" s="232"/>
      <c r="R12" s="234"/>
      <c r="S12" s="235">
        <v>4</v>
      </c>
      <c r="T12" s="232">
        <v>8</v>
      </c>
      <c r="U12" s="232" t="s">
        <v>38</v>
      </c>
      <c r="V12" s="234">
        <v>4</v>
      </c>
      <c r="W12" s="417"/>
    </row>
    <row r="13" spans="1:25" s="103" customFormat="1" ht="18.75" customHeight="1" thickBot="1" x14ac:dyDescent="0.25">
      <c r="A13" s="149" t="s">
        <v>145</v>
      </c>
      <c r="B13" s="139" t="s">
        <v>60</v>
      </c>
      <c r="C13" s="139" t="s">
        <v>187</v>
      </c>
      <c r="D13" s="133">
        <f t="shared" ref="D13:D15" si="0">G13+H13+K13+L13+O13+P13+S13+T13</f>
        <v>16</v>
      </c>
      <c r="E13" s="218">
        <f t="shared" ref="E13:E15" si="1">J13+N13+R13+V13</f>
        <v>5</v>
      </c>
      <c r="F13" s="134" t="s">
        <v>58</v>
      </c>
      <c r="G13" s="201"/>
      <c r="H13" s="116"/>
      <c r="I13" s="117"/>
      <c r="J13" s="204"/>
      <c r="K13" s="124">
        <v>4</v>
      </c>
      <c r="L13" s="116">
        <v>12</v>
      </c>
      <c r="M13" s="116" t="s">
        <v>25</v>
      </c>
      <c r="N13" s="204">
        <v>5</v>
      </c>
      <c r="O13" s="124"/>
      <c r="P13" s="116"/>
      <c r="Q13" s="116"/>
      <c r="R13" s="204"/>
      <c r="S13" s="124"/>
      <c r="T13" s="117"/>
      <c r="U13" s="116"/>
      <c r="V13" s="204"/>
      <c r="W13" s="417"/>
    </row>
    <row r="14" spans="1:25" s="103" customFormat="1" ht="18.75" customHeight="1" thickBot="1" x14ac:dyDescent="0.25">
      <c r="A14" s="149" t="s">
        <v>146</v>
      </c>
      <c r="B14" s="139" t="s">
        <v>62</v>
      </c>
      <c r="C14" s="139" t="s">
        <v>63</v>
      </c>
      <c r="D14" s="133">
        <f t="shared" si="0"/>
        <v>12</v>
      </c>
      <c r="E14" s="218">
        <f t="shared" si="1"/>
        <v>4</v>
      </c>
      <c r="F14" s="134" t="s">
        <v>58</v>
      </c>
      <c r="G14" s="201"/>
      <c r="H14" s="116"/>
      <c r="I14" s="117"/>
      <c r="J14" s="204"/>
      <c r="K14" s="124"/>
      <c r="L14" s="116"/>
      <c r="M14" s="116"/>
      <c r="N14" s="204"/>
      <c r="O14" s="124">
        <v>4</v>
      </c>
      <c r="P14" s="116">
        <v>8</v>
      </c>
      <c r="Q14" s="116" t="s">
        <v>25</v>
      </c>
      <c r="R14" s="204">
        <v>4</v>
      </c>
      <c r="S14" s="122"/>
      <c r="T14" s="117"/>
      <c r="U14" s="116"/>
      <c r="V14" s="204"/>
      <c r="W14" s="417"/>
    </row>
    <row r="15" spans="1:25" s="103" customFormat="1" ht="18.75" customHeight="1" thickBot="1" x14ac:dyDescent="0.25">
      <c r="A15" s="149" t="s">
        <v>56</v>
      </c>
      <c r="B15" s="139" t="s">
        <v>65</v>
      </c>
      <c r="C15" s="139" t="s">
        <v>66</v>
      </c>
      <c r="D15" s="133">
        <f t="shared" si="0"/>
        <v>12</v>
      </c>
      <c r="E15" s="218">
        <f t="shared" si="1"/>
        <v>4</v>
      </c>
      <c r="F15" s="134" t="s">
        <v>58</v>
      </c>
      <c r="G15" s="201"/>
      <c r="H15" s="116"/>
      <c r="I15" s="117"/>
      <c r="J15" s="204"/>
      <c r="K15" s="124"/>
      <c r="L15" s="116"/>
      <c r="M15" s="116"/>
      <c r="N15" s="204"/>
      <c r="O15" s="124"/>
      <c r="P15" s="116"/>
      <c r="Q15" s="116"/>
      <c r="R15" s="204"/>
      <c r="S15" s="124">
        <v>0</v>
      </c>
      <c r="T15" s="116">
        <v>12</v>
      </c>
      <c r="U15" s="116" t="s">
        <v>38</v>
      </c>
      <c r="V15" s="204">
        <v>4</v>
      </c>
      <c r="W15" s="417"/>
    </row>
    <row r="16" spans="1:25" s="10" customFormat="1" ht="18.75" customHeight="1" thickBot="1" x14ac:dyDescent="0.25">
      <c r="A16" s="624" t="s">
        <v>67</v>
      </c>
      <c r="B16" s="625"/>
      <c r="C16" s="626"/>
      <c r="D16" s="169">
        <f>SUM(D17:D20)</f>
        <v>64</v>
      </c>
      <c r="E16" s="170">
        <f>SUM(E17:E20)</f>
        <v>42</v>
      </c>
      <c r="F16" s="171"/>
      <c r="G16" s="244">
        <f>SUM(G17:G20)</f>
        <v>0</v>
      </c>
      <c r="H16" s="173">
        <f>SUM(H17:H20)</f>
        <v>0</v>
      </c>
      <c r="I16" s="174"/>
      <c r="J16" s="176">
        <f>SUM(J17:J20)</f>
        <v>0</v>
      </c>
      <c r="K16" s="245">
        <f>SUM(K17:K20)</f>
        <v>4</v>
      </c>
      <c r="L16" s="175">
        <f>SUM(L17:L20)</f>
        <v>8</v>
      </c>
      <c r="M16" s="175"/>
      <c r="N16" s="176">
        <f>SUM(N17:N20)</f>
        <v>4</v>
      </c>
      <c r="O16" s="172">
        <f>SUM(O17:O20)</f>
        <v>4</v>
      </c>
      <c r="P16" s="173">
        <f>SUM(P17:P20)</f>
        <v>20</v>
      </c>
      <c r="Q16" s="173"/>
      <c r="R16" s="246">
        <f>SUM(R17:R20)</f>
        <v>14</v>
      </c>
      <c r="S16" s="172">
        <f>SUM(S17:S20)</f>
        <v>4</v>
      </c>
      <c r="T16" s="173">
        <f>SUM(T17:T20)</f>
        <v>24</v>
      </c>
      <c r="U16" s="173"/>
      <c r="V16" s="246">
        <f>SUM(V17:V20)</f>
        <v>24</v>
      </c>
      <c r="W16" s="177"/>
    </row>
    <row r="17" spans="1:23" s="103" customFormat="1" ht="18.75" customHeight="1" thickBot="1" x14ac:dyDescent="0.25">
      <c r="A17" s="256" t="s">
        <v>59</v>
      </c>
      <c r="B17" s="139" t="s">
        <v>69</v>
      </c>
      <c r="C17" s="257" t="s">
        <v>70</v>
      </c>
      <c r="D17" s="243">
        <f>SUM(G17,H17,K17,L17,O17,P17,S17,T17)</f>
        <v>12</v>
      </c>
      <c r="E17" s="237">
        <f t="shared" ref="E17:E23" si="2">SUM(J17,N17,R17,V17)</f>
        <v>4</v>
      </c>
      <c r="F17" s="183" t="s">
        <v>58</v>
      </c>
      <c r="G17" s="238"/>
      <c r="H17" s="186"/>
      <c r="I17" s="187"/>
      <c r="J17" s="239"/>
      <c r="K17" s="185">
        <v>4</v>
      </c>
      <c r="L17" s="186">
        <v>8</v>
      </c>
      <c r="M17" s="186" t="s">
        <v>38</v>
      </c>
      <c r="N17" s="239">
        <v>4</v>
      </c>
      <c r="O17" s="240"/>
      <c r="P17" s="241"/>
      <c r="Q17" s="241"/>
      <c r="R17" s="242"/>
      <c r="S17" s="185"/>
      <c r="T17" s="186"/>
      <c r="U17" s="186"/>
      <c r="V17" s="239"/>
      <c r="W17" s="417"/>
    </row>
    <row r="18" spans="1:23" s="103" customFormat="1" ht="18.75" customHeight="1" thickBot="1" x14ac:dyDescent="0.25">
      <c r="A18" s="256" t="s">
        <v>61</v>
      </c>
      <c r="B18" s="139" t="s">
        <v>72</v>
      </c>
      <c r="C18" s="139" t="s">
        <v>73</v>
      </c>
      <c r="D18" s="243">
        <f>SUM(G18,H18,K18,L18,O18,P18,S18,T18)</f>
        <v>16</v>
      </c>
      <c r="E18" s="219">
        <v>4</v>
      </c>
      <c r="F18" s="134" t="s">
        <v>58</v>
      </c>
      <c r="G18" s="201"/>
      <c r="H18" s="116"/>
      <c r="I18" s="117"/>
      <c r="J18" s="204"/>
      <c r="K18" s="124"/>
      <c r="L18" s="116"/>
      <c r="M18" s="116"/>
      <c r="N18" s="204"/>
      <c r="O18" s="124">
        <v>4</v>
      </c>
      <c r="P18" s="116">
        <v>12</v>
      </c>
      <c r="Q18" s="116" t="s">
        <v>25</v>
      </c>
      <c r="R18" s="204">
        <v>4</v>
      </c>
      <c r="S18" s="124"/>
      <c r="T18" s="116"/>
      <c r="U18" s="116"/>
      <c r="V18" s="204"/>
      <c r="W18" s="417"/>
    </row>
    <row r="19" spans="1:23" s="103" customFormat="1" ht="18.75" customHeight="1" thickBot="1" x14ac:dyDescent="0.25">
      <c r="A19" s="256" t="s">
        <v>64</v>
      </c>
      <c r="B19" s="139" t="s">
        <v>74</v>
      </c>
      <c r="C19" s="139" t="s">
        <v>188</v>
      </c>
      <c r="D19" s="243">
        <f>SUM(G19,H19,K19,L19,O19,P19,S19,T19)</f>
        <v>12</v>
      </c>
      <c r="E19" s="219">
        <f t="shared" si="2"/>
        <v>4</v>
      </c>
      <c r="F19" s="134" t="s">
        <v>58</v>
      </c>
      <c r="G19" s="201"/>
      <c r="H19" s="116"/>
      <c r="I19" s="117"/>
      <c r="J19" s="204"/>
      <c r="K19" s="124"/>
      <c r="L19" s="116"/>
      <c r="M19" s="116"/>
      <c r="N19" s="204"/>
      <c r="O19" s="124"/>
      <c r="P19" s="116"/>
      <c r="Q19" s="116"/>
      <c r="R19" s="204"/>
      <c r="S19" s="124">
        <v>4</v>
      </c>
      <c r="T19" s="116">
        <v>8</v>
      </c>
      <c r="U19" s="116" t="s">
        <v>25</v>
      </c>
      <c r="V19" s="204">
        <v>4</v>
      </c>
      <c r="W19" s="417"/>
    </row>
    <row r="20" spans="1:23" s="103" customFormat="1" ht="18.75" customHeight="1" thickBot="1" x14ac:dyDescent="0.25">
      <c r="A20" s="256" t="s">
        <v>117</v>
      </c>
      <c r="B20" s="139" t="s">
        <v>75</v>
      </c>
      <c r="C20" s="140" t="s">
        <v>76</v>
      </c>
      <c r="D20" s="243">
        <f>SUM(G20,H20,K20,L20,O20,P20,S20,T20)</f>
        <v>24</v>
      </c>
      <c r="E20" s="248">
        <f t="shared" si="2"/>
        <v>30</v>
      </c>
      <c r="F20" s="178" t="s">
        <v>58</v>
      </c>
      <c r="G20" s="249"/>
      <c r="H20" s="250"/>
      <c r="I20" s="251"/>
      <c r="J20" s="252"/>
      <c r="K20" s="253"/>
      <c r="L20" s="250"/>
      <c r="M20" s="250"/>
      <c r="N20" s="252"/>
      <c r="O20" s="253">
        <v>0</v>
      </c>
      <c r="P20" s="250">
        <v>8</v>
      </c>
      <c r="Q20" s="250" t="s">
        <v>38</v>
      </c>
      <c r="R20" s="252">
        <v>10</v>
      </c>
      <c r="S20" s="253">
        <v>0</v>
      </c>
      <c r="T20" s="250">
        <v>16</v>
      </c>
      <c r="U20" s="250" t="s">
        <v>38</v>
      </c>
      <c r="V20" s="254">
        <v>20</v>
      </c>
      <c r="W20" s="520"/>
    </row>
    <row r="21" spans="1:23" s="10" customFormat="1" ht="18.75" customHeight="1" x14ac:dyDescent="0.2">
      <c r="A21" s="621" t="s">
        <v>77</v>
      </c>
      <c r="B21" s="622"/>
      <c r="C21" s="623"/>
      <c r="D21" s="221">
        <f>SUM(G21,K21,O21,S21)</f>
        <v>116</v>
      </c>
      <c r="E21" s="216">
        <f t="shared" si="2"/>
        <v>59</v>
      </c>
      <c r="F21" s="216"/>
      <c r="G21" s="650">
        <f>SUM(G11:H11,G16:H16)</f>
        <v>0</v>
      </c>
      <c r="H21" s="651"/>
      <c r="I21" s="206"/>
      <c r="J21" s="207">
        <f>SUM(J11,J16)</f>
        <v>0</v>
      </c>
      <c r="K21" s="650">
        <f>SUM(K11,L11,K16,L16)</f>
        <v>28</v>
      </c>
      <c r="L21" s="651"/>
      <c r="M21" s="206"/>
      <c r="N21" s="207">
        <f>SUM(N11,N16)</f>
        <v>9</v>
      </c>
      <c r="O21" s="650">
        <f>SUM(O11,P11,O16,P16)</f>
        <v>36</v>
      </c>
      <c r="P21" s="651"/>
      <c r="Q21" s="206"/>
      <c r="R21" s="207">
        <f>SUM(R11,R16)</f>
        <v>18</v>
      </c>
      <c r="S21" s="650">
        <f>SUM(S11,T11,S16,T16)</f>
        <v>52</v>
      </c>
      <c r="T21" s="651"/>
      <c r="U21" s="206"/>
      <c r="V21" s="212">
        <f>SUM(V11,V16)</f>
        <v>32</v>
      </c>
      <c r="W21" s="521"/>
    </row>
    <row r="22" spans="1:23" s="10" customFormat="1" ht="18.75" customHeight="1" x14ac:dyDescent="0.2">
      <c r="A22" s="635" t="s">
        <v>78</v>
      </c>
      <c r="B22" s="636"/>
      <c r="C22" s="637"/>
      <c r="D22" s="137">
        <f>SUM(G22,K22,O22,S22)</f>
        <v>183</v>
      </c>
      <c r="E22" s="130">
        <f>SUM(J22,N22,R22,V22)</f>
        <v>53</v>
      </c>
      <c r="F22" s="130"/>
      <c r="G22" s="646">
        <f>MSc_L_Alap!$G$27+MSc_L_Alap!$H$27</f>
        <v>100</v>
      </c>
      <c r="H22" s="647"/>
      <c r="I22" s="13"/>
      <c r="J22" s="12">
        <f>MSc_L_Alap!$J$27</f>
        <v>29</v>
      </c>
      <c r="K22" s="646">
        <f>MSc_L_Alap!$K$27+MSc_L_Alap!$L$27</f>
        <v>55</v>
      </c>
      <c r="L22" s="647"/>
      <c r="M22" s="13"/>
      <c r="N22" s="12">
        <f>MSc_L_Alap!$N$27</f>
        <v>16</v>
      </c>
      <c r="O22" s="646">
        <f>MSc_L_Alap!$O$27+MSc_L_Alap!$P$27</f>
        <v>28</v>
      </c>
      <c r="P22" s="647"/>
      <c r="Q22" s="13"/>
      <c r="R22" s="12">
        <f>MSc_L_Alap!$R$27</f>
        <v>8</v>
      </c>
      <c r="S22" s="646">
        <f>MSc_L_Alap!$S$27+MSc_L_Alap!$T$27</f>
        <v>0</v>
      </c>
      <c r="T22" s="647"/>
      <c r="U22" s="13"/>
      <c r="V22" s="14">
        <f>MSc_L_Alap!$V$27</f>
        <v>0</v>
      </c>
      <c r="W22" s="522"/>
    </row>
    <row r="23" spans="1:23" s="10" customFormat="1" ht="18.75" customHeight="1" x14ac:dyDescent="0.2">
      <c r="A23" s="635" t="s">
        <v>79</v>
      </c>
      <c r="B23" s="636"/>
      <c r="C23" s="637"/>
      <c r="D23" s="137">
        <f>SUM(G23,K23,O23,S23)</f>
        <v>16</v>
      </c>
      <c r="E23" s="130">
        <f t="shared" si="2"/>
        <v>6</v>
      </c>
      <c r="F23" s="130"/>
      <c r="G23" s="646">
        <v>0</v>
      </c>
      <c r="H23" s="647"/>
      <c r="I23" s="13"/>
      <c r="J23" s="12">
        <v>0</v>
      </c>
      <c r="K23" s="646">
        <v>8</v>
      </c>
      <c r="L23" s="647"/>
      <c r="M23" s="13"/>
      <c r="N23" s="12">
        <v>3</v>
      </c>
      <c r="O23" s="646">
        <v>8</v>
      </c>
      <c r="P23" s="647"/>
      <c r="Q23" s="13"/>
      <c r="R23" s="12">
        <v>3</v>
      </c>
      <c r="S23" s="646">
        <v>0</v>
      </c>
      <c r="T23" s="647"/>
      <c r="U23" s="13"/>
      <c r="V23" s="14">
        <v>0</v>
      </c>
      <c r="W23" s="522"/>
    </row>
    <row r="24" spans="1:23" s="10" customFormat="1" ht="18.75" customHeight="1" x14ac:dyDescent="0.2">
      <c r="A24" s="618" t="s">
        <v>80</v>
      </c>
      <c r="B24" s="619"/>
      <c r="C24" s="620"/>
      <c r="D24" s="418"/>
      <c r="E24" s="419"/>
      <c r="F24" s="419"/>
      <c r="G24" s="420"/>
      <c r="H24" s="421"/>
      <c r="I24" s="421"/>
      <c r="J24" s="422"/>
      <c r="K24" s="124">
        <v>8</v>
      </c>
      <c r="L24" s="116">
        <v>0</v>
      </c>
      <c r="M24" s="116" t="s">
        <v>38</v>
      </c>
      <c r="N24" s="125">
        <v>3</v>
      </c>
      <c r="O24" s="124"/>
      <c r="P24" s="116"/>
      <c r="Q24" s="116"/>
      <c r="R24" s="125"/>
      <c r="S24" s="423"/>
      <c r="T24" s="421"/>
      <c r="U24" s="421"/>
      <c r="V24" s="519"/>
      <c r="W24" s="522"/>
    </row>
    <row r="25" spans="1:23" s="10" customFormat="1" ht="18.75" customHeight="1" thickBot="1" x14ac:dyDescent="0.25">
      <c r="A25" s="618" t="s">
        <v>81</v>
      </c>
      <c r="B25" s="619"/>
      <c r="C25" s="620"/>
      <c r="D25" s="418"/>
      <c r="E25" s="419"/>
      <c r="F25" s="419"/>
      <c r="G25" s="420"/>
      <c r="H25" s="421"/>
      <c r="I25" s="421"/>
      <c r="J25" s="422"/>
      <c r="K25" s="124"/>
      <c r="L25" s="116"/>
      <c r="M25" s="116"/>
      <c r="N25" s="125"/>
      <c r="O25" s="124">
        <v>8</v>
      </c>
      <c r="P25" s="116">
        <v>0</v>
      </c>
      <c r="Q25" s="116" t="s">
        <v>38</v>
      </c>
      <c r="R25" s="125">
        <v>3</v>
      </c>
      <c r="S25" s="423"/>
      <c r="T25" s="421"/>
      <c r="U25" s="421"/>
      <c r="V25" s="519"/>
      <c r="W25" s="523"/>
    </row>
    <row r="26" spans="1:23" s="103" customFormat="1" ht="15" customHeight="1" thickBot="1" x14ac:dyDescent="0.25">
      <c r="A26" s="643" t="s">
        <v>147</v>
      </c>
      <c r="B26" s="644"/>
      <c r="C26" s="645"/>
      <c r="D26" s="496">
        <f>D27+D28</f>
        <v>12</v>
      </c>
      <c r="E26" s="496">
        <f>E27+E28</f>
        <v>2</v>
      </c>
      <c r="F26" s="497"/>
      <c r="G26" s="498"/>
      <c r="H26" s="499"/>
      <c r="I26" s="499"/>
      <c r="J26" s="500"/>
      <c r="K26" s="498"/>
      <c r="L26" s="499"/>
      <c r="M26" s="499"/>
      <c r="N26" s="500"/>
      <c r="O26" s="498"/>
      <c r="P26" s="499"/>
      <c r="Q26" s="499"/>
      <c r="R26" s="500"/>
      <c r="S26" s="501"/>
      <c r="T26" s="499"/>
      <c r="U26" s="499"/>
      <c r="V26" s="502"/>
      <c r="W26" s="503"/>
    </row>
    <row r="27" spans="1:23" s="103" customFormat="1" ht="15" customHeight="1" x14ac:dyDescent="0.2">
      <c r="A27" s="181" t="s">
        <v>68</v>
      </c>
      <c r="B27" s="142"/>
      <c r="C27" s="504" t="s">
        <v>143</v>
      </c>
      <c r="D27" s="183">
        <f t="shared" ref="D27:D28" si="3">SUM(G27,H27,K27,L27,O27,P27,S27,T27)</f>
        <v>6</v>
      </c>
      <c r="E27" s="183">
        <f t="shared" ref="E27:E28" si="4">SUM(J27,N27,R27,V27)</f>
        <v>1</v>
      </c>
      <c r="F27" s="505"/>
      <c r="G27" s="506">
        <v>0</v>
      </c>
      <c r="H27" s="507">
        <v>6</v>
      </c>
      <c r="I27" s="507" t="s">
        <v>151</v>
      </c>
      <c r="J27" s="508">
        <v>1</v>
      </c>
      <c r="K27" s="506"/>
      <c r="L27" s="507"/>
      <c r="M27" s="507"/>
      <c r="N27" s="508"/>
      <c r="O27" s="506"/>
      <c r="P27" s="507"/>
      <c r="Q27" s="507"/>
      <c r="R27" s="508"/>
      <c r="S27" s="509"/>
      <c r="T27" s="507"/>
      <c r="U27" s="507"/>
      <c r="V27" s="510"/>
      <c r="W27" s="462"/>
    </row>
    <row r="28" spans="1:23" s="103" customFormat="1" ht="15" customHeight="1" thickBot="1" x14ac:dyDescent="0.25">
      <c r="A28" s="511" t="s">
        <v>71</v>
      </c>
      <c r="B28" s="512"/>
      <c r="C28" s="513" t="s">
        <v>144</v>
      </c>
      <c r="D28" s="178">
        <f t="shared" si="3"/>
        <v>6</v>
      </c>
      <c r="E28" s="178">
        <f t="shared" si="4"/>
        <v>1</v>
      </c>
      <c r="F28" s="514"/>
      <c r="G28" s="179"/>
      <c r="H28" s="180"/>
      <c r="I28" s="515"/>
      <c r="J28" s="516"/>
      <c r="K28" s="179">
        <v>0</v>
      </c>
      <c r="L28" s="180">
        <v>6</v>
      </c>
      <c r="M28" s="515" t="s">
        <v>151</v>
      </c>
      <c r="N28" s="516">
        <v>1</v>
      </c>
      <c r="O28" s="179"/>
      <c r="P28" s="180"/>
      <c r="Q28" s="180"/>
      <c r="R28" s="516"/>
      <c r="S28" s="517"/>
      <c r="T28" s="180"/>
      <c r="U28" s="515"/>
      <c r="V28" s="518"/>
      <c r="W28" s="457" t="s">
        <v>143</v>
      </c>
    </row>
    <row r="29" spans="1:23" s="10" customFormat="1" ht="15" customHeight="1" x14ac:dyDescent="0.2">
      <c r="A29" s="640" t="s">
        <v>82</v>
      </c>
      <c r="B29" s="641"/>
      <c r="C29" s="642"/>
      <c r="D29" s="473">
        <f>D21+D22+D23+D26</f>
        <v>327</v>
      </c>
      <c r="E29" s="473">
        <f>E21+E22+E23+E26</f>
        <v>120</v>
      </c>
      <c r="F29" s="474"/>
      <c r="G29" s="475"/>
      <c r="H29" s="476"/>
      <c r="I29" s="476"/>
      <c r="J29" s="477">
        <f>J21+J22+J23+J27</f>
        <v>30</v>
      </c>
      <c r="K29" s="478"/>
      <c r="L29" s="476"/>
      <c r="M29" s="476"/>
      <c r="N29" s="477">
        <f>N21+N22+N23+N28</f>
        <v>29</v>
      </c>
      <c r="O29" s="478"/>
      <c r="P29" s="476"/>
      <c r="Q29" s="476"/>
      <c r="R29" s="477">
        <f>SUM(R21,R22,R23)</f>
        <v>29</v>
      </c>
      <c r="S29" s="478"/>
      <c r="T29" s="476"/>
      <c r="U29" s="476"/>
      <c r="V29" s="477">
        <f>SUM(V21,V22,V23)</f>
        <v>32</v>
      </c>
      <c r="W29" s="200"/>
    </row>
    <row r="30" spans="1:23" s="10" customFormat="1" ht="15" customHeight="1" x14ac:dyDescent="0.2">
      <c r="A30" s="121"/>
      <c r="B30" s="440"/>
      <c r="C30" s="120" t="s">
        <v>83</v>
      </c>
      <c r="D30" s="133"/>
      <c r="E30" s="133"/>
      <c r="F30" s="133"/>
      <c r="G30" s="638">
        <f>SUM(G21,G22,G23)</f>
        <v>100</v>
      </c>
      <c r="H30" s="639"/>
      <c r="I30" s="114"/>
      <c r="J30" s="203"/>
      <c r="K30" s="638">
        <f>SUM(K21,K22,K23)</f>
        <v>91</v>
      </c>
      <c r="L30" s="639"/>
      <c r="M30" s="114"/>
      <c r="N30" s="203"/>
      <c r="O30" s="638">
        <f>SUM(O21,O22,O23)</f>
        <v>72</v>
      </c>
      <c r="P30" s="639"/>
      <c r="Q30" s="114"/>
      <c r="R30" s="203"/>
      <c r="S30" s="638">
        <f>SUM(S21,S22,S23)</f>
        <v>52</v>
      </c>
      <c r="T30" s="639"/>
      <c r="U30" s="114"/>
      <c r="V30" s="203"/>
      <c r="W30" s="200"/>
    </row>
    <row r="31" spans="1:23" s="10" customFormat="1" ht="15" customHeight="1" x14ac:dyDescent="0.2">
      <c r="A31" s="121"/>
      <c r="B31" s="440"/>
      <c r="C31" s="120" t="s">
        <v>84</v>
      </c>
      <c r="D31" s="133"/>
      <c r="E31" s="133"/>
      <c r="F31" s="133"/>
      <c r="G31" s="416"/>
      <c r="H31" s="114"/>
      <c r="I31" s="114">
        <f>COUNTIF(MSc_L_Alap!I12:I25,"é")+COUNTIF(I12:I20,"é")</f>
        <v>2</v>
      </c>
      <c r="J31" s="203"/>
      <c r="K31" s="122"/>
      <c r="L31" s="114"/>
      <c r="M31" s="114">
        <v>4</v>
      </c>
      <c r="N31" s="203"/>
      <c r="O31" s="122"/>
      <c r="P31" s="114"/>
      <c r="Q31" s="114">
        <v>2</v>
      </c>
      <c r="R31" s="203"/>
      <c r="S31" s="122"/>
      <c r="T31" s="114"/>
      <c r="U31" s="114">
        <f>COUNTIF(MSc_L_Alap!U12:U25,"é")+COUNTIF(U12:U20,"é")</f>
        <v>3</v>
      </c>
      <c r="V31" s="203"/>
      <c r="W31" s="34"/>
    </row>
    <row r="32" spans="1:23" s="10" customFormat="1" ht="18.75" customHeight="1" thickBot="1" x14ac:dyDescent="0.25">
      <c r="A32" s="208"/>
      <c r="B32" s="441"/>
      <c r="C32" s="220" t="s">
        <v>85</v>
      </c>
      <c r="D32" s="217"/>
      <c r="E32" s="217"/>
      <c r="F32" s="217"/>
      <c r="G32" s="214"/>
      <c r="H32" s="209"/>
      <c r="I32" s="209">
        <f>COUNTIF(MSc_L_Alap!I12:I25,"v")+COUNTIF(I12:I20,"v")</f>
        <v>4</v>
      </c>
      <c r="J32" s="210"/>
      <c r="K32" s="215"/>
      <c r="L32" s="209"/>
      <c r="M32" s="209">
        <v>5</v>
      </c>
      <c r="N32" s="210"/>
      <c r="O32" s="215"/>
      <c r="P32" s="209"/>
      <c r="Q32" s="209">
        <f>COUNTIF(MSc_L_Alap!Q12:Q25,"v")+COUNTIF(Q12:Q20,"v")</f>
        <v>4</v>
      </c>
      <c r="R32" s="210"/>
      <c r="S32" s="215"/>
      <c r="T32" s="209"/>
      <c r="U32" s="209">
        <f>COUNTIF(MSc_L_Alap!U12:U25,"v")+COUNTIF(U12:U20,"v")</f>
        <v>1</v>
      </c>
      <c r="V32" s="210"/>
      <c r="W32" s="34"/>
    </row>
    <row r="33" spans="1:23" ht="15" customHeight="1" x14ac:dyDescent="0.2"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</row>
    <row r="34" spans="1:23" ht="15" customHeight="1" x14ac:dyDescent="0.2">
      <c r="C34" s="19"/>
      <c r="D34" s="22"/>
      <c r="E34" s="23"/>
      <c r="F34" s="23"/>
      <c r="G34" s="24"/>
      <c r="H34" s="24"/>
      <c r="I34" s="33"/>
      <c r="J34" s="25"/>
      <c r="K34" s="24"/>
      <c r="L34" s="24"/>
      <c r="M34" s="33"/>
      <c r="N34" s="25"/>
      <c r="O34" s="24"/>
      <c r="P34" s="24"/>
      <c r="Q34" s="33"/>
      <c r="R34" s="25"/>
      <c r="S34" s="24"/>
      <c r="T34" s="24"/>
      <c r="U34" s="33"/>
      <c r="V34" s="25"/>
      <c r="W34" s="25"/>
    </row>
    <row r="35" spans="1:23" ht="15" customHeight="1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4"/>
      <c r="U35" s="33"/>
      <c r="V35" s="24"/>
      <c r="W35" s="24"/>
    </row>
    <row r="36" spans="1:23" ht="15" customHeight="1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23" ht="15" customHeight="1" x14ac:dyDescent="0.2">
      <c r="A37" s="8"/>
      <c r="B37" s="8"/>
      <c r="C37" s="8"/>
      <c r="W37" s="197" t="s">
        <v>49</v>
      </c>
    </row>
    <row r="38" spans="1:23" ht="11.25" x14ac:dyDescent="0.2">
      <c r="A38" s="8"/>
      <c r="B38" s="8"/>
      <c r="C38" s="8"/>
      <c r="N38" s="35"/>
    </row>
    <row r="39" spans="1:23" ht="18.75" x14ac:dyDescent="0.2">
      <c r="C39" s="111" t="s">
        <v>86</v>
      </c>
      <c r="D39" s="561">
        <f>SUM(G11,G16,K11,K16,O11,O16,S11,S16,MSc_L_Alap!G27,MSc_L_Alap!K27,MSc_L_Alap!O27,MSc_L_Alap!S27)</f>
        <v>105</v>
      </c>
      <c r="E39" s="562">
        <f>D39/D29</f>
        <v>0.32110091743119268</v>
      </c>
      <c r="W39" s="197" t="s">
        <v>50</v>
      </c>
    </row>
    <row r="40" spans="1:23" ht="15" x14ac:dyDescent="0.2">
      <c r="C40" s="111" t="s">
        <v>87</v>
      </c>
      <c r="D40" s="561">
        <f>SUM(H11,I11,L11,M11,P11,Q11,T11,U11,H16,I16,L16,M16,P16,Q16,T16,U16,K23,O23,MSc_L_Alap!H27,MSc_L_Alap!I27,MSc_L_Alap!L27,MSc_L_Alap!M27,MSc_L_Alap!P27,MSc_L_Alap!Q27,MSc_L_Alap!T27,MSc_L_Alap!U27)</f>
        <v>210</v>
      </c>
      <c r="E40" s="562">
        <f>D40/D29</f>
        <v>0.64220183486238536</v>
      </c>
    </row>
  </sheetData>
  <mergeCells count="41">
    <mergeCell ref="S30:T30"/>
    <mergeCell ref="O22:P22"/>
    <mergeCell ref="G23:H23"/>
    <mergeCell ref="F8:F9"/>
    <mergeCell ref="G22:H22"/>
    <mergeCell ref="S22:T22"/>
    <mergeCell ref="K21:L21"/>
    <mergeCell ref="K22:L22"/>
    <mergeCell ref="O23:P23"/>
    <mergeCell ref="K23:L23"/>
    <mergeCell ref="S23:T23"/>
    <mergeCell ref="S21:T21"/>
    <mergeCell ref="G21:H21"/>
    <mergeCell ref="O21:P21"/>
    <mergeCell ref="A25:C25"/>
    <mergeCell ref="G30:H30"/>
    <mergeCell ref="K30:L30"/>
    <mergeCell ref="O30:P30"/>
    <mergeCell ref="A29:C29"/>
    <mergeCell ref="A26:C26"/>
    <mergeCell ref="A24:C24"/>
    <mergeCell ref="A10:C10"/>
    <mergeCell ref="A16:C16"/>
    <mergeCell ref="B8:B9"/>
    <mergeCell ref="C8:C9"/>
    <mergeCell ref="A11:C11"/>
    <mergeCell ref="A8:A9"/>
    <mergeCell ref="A23:C23"/>
    <mergeCell ref="A22:C22"/>
    <mergeCell ref="A21:C21"/>
    <mergeCell ref="E8:E9"/>
    <mergeCell ref="D5:M5"/>
    <mergeCell ref="A7:W7"/>
    <mergeCell ref="V1:Y1"/>
    <mergeCell ref="V2:Y2"/>
    <mergeCell ref="V3:Y3"/>
    <mergeCell ref="G8:V8"/>
    <mergeCell ref="G9:J9"/>
    <mergeCell ref="K9:N9"/>
    <mergeCell ref="O9:R9"/>
    <mergeCell ref="S9:V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&amp;R&amp;F</oddFooter>
  </headerFooter>
  <ignoredErrors>
    <ignoredError sqref="D16:E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8"/>
  <sheetViews>
    <sheetView showGridLines="0" zoomScale="70" zoomScaleNormal="70" zoomScaleSheetLayoutView="70" zoomScalePageLayoutView="80" workbookViewId="0">
      <selection activeCell="V1" sqref="V1:Z3"/>
    </sheetView>
  </sheetViews>
  <sheetFormatPr defaultColWidth="9.140625" defaultRowHeight="12.75" x14ac:dyDescent="0.2"/>
  <cols>
    <col min="1" max="1" width="5.42578125" style="5" customWidth="1"/>
    <col min="2" max="2" width="18.28515625" style="5" bestFit="1" customWidth="1"/>
    <col min="3" max="3" width="82.42578125" style="7" customWidth="1"/>
    <col min="4" max="4" width="8.140625" style="8" bestFit="1" customWidth="1"/>
    <col min="5" max="6" width="8.140625" style="8" customWidth="1"/>
    <col min="7" max="8" width="4.42578125" style="8" customWidth="1"/>
    <col min="9" max="9" width="3.42578125" style="8" customWidth="1"/>
    <col min="10" max="10" width="4.7109375" style="8" customWidth="1"/>
    <col min="11" max="12" width="4.42578125" style="8" customWidth="1"/>
    <col min="13" max="13" width="3.42578125" style="8" customWidth="1"/>
    <col min="14" max="14" width="4.7109375" style="8" customWidth="1"/>
    <col min="15" max="16" width="4.42578125" style="8" customWidth="1"/>
    <col min="17" max="17" width="3.42578125" style="8" customWidth="1"/>
    <col min="18" max="18" width="4.85546875" style="8" customWidth="1"/>
    <col min="19" max="20" width="4.42578125" style="8" customWidth="1"/>
    <col min="21" max="21" width="3.42578125" style="8" customWidth="1"/>
    <col min="22" max="22" width="4.7109375" style="8" customWidth="1"/>
    <col min="23" max="23" width="35.42578125" style="8" bestFit="1" customWidth="1"/>
    <col min="24" max="16384" width="9.140625" style="8"/>
  </cols>
  <sheetData>
    <row r="1" spans="1:26" s="4" customFormat="1" ht="18" x14ac:dyDescent="0.2">
      <c r="A1" s="1" t="s">
        <v>0</v>
      </c>
      <c r="B1" s="1"/>
      <c r="C1" s="3"/>
      <c r="E1" s="29"/>
      <c r="F1" s="29"/>
      <c r="G1" s="29" t="s">
        <v>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599" t="s">
        <v>202</v>
      </c>
      <c r="W1" s="599"/>
      <c r="X1" s="600"/>
      <c r="Y1" s="600"/>
      <c r="Z1" s="600"/>
    </row>
    <row r="2" spans="1:26" s="4" customFormat="1" ht="18" x14ac:dyDescent="0.2">
      <c r="A2" s="1" t="s">
        <v>2</v>
      </c>
      <c r="B2" s="1"/>
      <c r="C2" s="3"/>
      <c r="E2" s="29"/>
      <c r="F2" s="29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599" t="s">
        <v>203</v>
      </c>
      <c r="W2" s="599"/>
      <c r="X2" s="600"/>
      <c r="Y2" s="600"/>
      <c r="Z2" s="568"/>
    </row>
    <row r="3" spans="1:26" s="4" customFormat="1" ht="18" x14ac:dyDescent="0.2">
      <c r="A3" s="1"/>
      <c r="B3" s="1"/>
      <c r="C3" s="3"/>
      <c r="E3" s="29"/>
      <c r="F3" s="29"/>
      <c r="G3" s="29" t="s">
        <v>4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599" t="s">
        <v>196</v>
      </c>
      <c r="W3" s="599"/>
      <c r="X3" s="600"/>
      <c r="Y3" s="600"/>
      <c r="Z3" s="568"/>
    </row>
    <row r="4" spans="1:26" ht="18" x14ac:dyDescent="0.2">
      <c r="E4" s="29"/>
      <c r="F4" s="29"/>
      <c r="G4" s="29" t="s">
        <v>88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6" ht="18" customHeight="1" x14ac:dyDescent="0.2">
      <c r="C5" s="652" t="s">
        <v>89</v>
      </c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</row>
    <row r="6" spans="1:26" ht="33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6" ht="25.5" customHeight="1" thickBot="1" x14ac:dyDescent="0.25">
      <c r="A7" s="577" t="s">
        <v>149</v>
      </c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578"/>
      <c r="W7" s="578"/>
    </row>
    <row r="8" spans="1:26" s="10" customFormat="1" ht="20.25" customHeight="1" thickBot="1" x14ac:dyDescent="0.25">
      <c r="A8" s="593"/>
      <c r="B8" s="595" t="s">
        <v>6</v>
      </c>
      <c r="C8" s="597" t="s">
        <v>7</v>
      </c>
      <c r="D8" s="467" t="s">
        <v>8</v>
      </c>
      <c r="E8" s="664" t="s">
        <v>90</v>
      </c>
      <c r="F8" s="680" t="s">
        <v>10</v>
      </c>
      <c r="G8" s="615" t="s">
        <v>11</v>
      </c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7"/>
      <c r="W8" s="455"/>
    </row>
    <row r="9" spans="1:26" s="10" customFormat="1" ht="20.25" customHeight="1" thickBot="1" x14ac:dyDescent="0.25">
      <c r="A9" s="594"/>
      <c r="B9" s="596"/>
      <c r="C9" s="598"/>
      <c r="D9" s="468" t="s">
        <v>13</v>
      </c>
      <c r="E9" s="665"/>
      <c r="F9" s="681"/>
      <c r="G9" s="615">
        <v>1</v>
      </c>
      <c r="H9" s="616"/>
      <c r="I9" s="616"/>
      <c r="J9" s="617"/>
      <c r="K9" s="615">
        <v>2</v>
      </c>
      <c r="L9" s="616"/>
      <c r="M9" s="616"/>
      <c r="N9" s="617"/>
      <c r="O9" s="615">
        <v>3</v>
      </c>
      <c r="P9" s="616"/>
      <c r="Q9" s="616"/>
      <c r="R9" s="617"/>
      <c r="S9" s="615">
        <v>4</v>
      </c>
      <c r="T9" s="616"/>
      <c r="U9" s="616"/>
      <c r="V9" s="617"/>
      <c r="W9" s="460" t="s">
        <v>91</v>
      </c>
    </row>
    <row r="10" spans="1:26" s="10" customFormat="1" ht="19.5" customHeight="1" thickBot="1" x14ac:dyDescent="0.25">
      <c r="A10" s="674" t="s">
        <v>92</v>
      </c>
      <c r="B10" s="675"/>
      <c r="C10" s="676"/>
      <c r="D10" s="278"/>
      <c r="E10" s="279"/>
      <c r="F10" s="280"/>
      <c r="G10" s="278" t="s">
        <v>18</v>
      </c>
      <c r="H10" s="281" t="s">
        <v>19</v>
      </c>
      <c r="I10" s="281" t="s">
        <v>20</v>
      </c>
      <c r="J10" s="282" t="s">
        <v>21</v>
      </c>
      <c r="K10" s="278" t="s">
        <v>18</v>
      </c>
      <c r="L10" s="281" t="s">
        <v>19</v>
      </c>
      <c r="M10" s="281" t="s">
        <v>20</v>
      </c>
      <c r="N10" s="282" t="s">
        <v>21</v>
      </c>
      <c r="O10" s="278" t="s">
        <v>18</v>
      </c>
      <c r="P10" s="281" t="s">
        <v>19</v>
      </c>
      <c r="Q10" s="281" t="s">
        <v>20</v>
      </c>
      <c r="R10" s="282" t="s">
        <v>21</v>
      </c>
      <c r="S10" s="278" t="s">
        <v>18</v>
      </c>
      <c r="T10" s="281" t="s">
        <v>19</v>
      </c>
      <c r="U10" s="281" t="s">
        <v>20</v>
      </c>
      <c r="V10" s="282" t="s">
        <v>21</v>
      </c>
      <c r="W10" s="461" t="s">
        <v>6</v>
      </c>
    </row>
    <row r="11" spans="1:26" s="10" customFormat="1" ht="18.75" customHeight="1" thickBot="1" x14ac:dyDescent="0.25">
      <c r="A11" s="677" t="s">
        <v>93</v>
      </c>
      <c r="B11" s="678"/>
      <c r="C11" s="679"/>
      <c r="D11" s="276">
        <f>SUM(D12:D15)</f>
        <v>52</v>
      </c>
      <c r="E11" s="276">
        <f>SUM(E12:E15)</f>
        <v>17</v>
      </c>
      <c r="F11" s="277"/>
      <c r="G11" s="172">
        <v>0</v>
      </c>
      <c r="H11" s="173">
        <v>0</v>
      </c>
      <c r="I11" s="174"/>
      <c r="J11" s="176">
        <v>0</v>
      </c>
      <c r="K11" s="172">
        <f>SUM(K12:K15)</f>
        <v>0</v>
      </c>
      <c r="L11" s="172">
        <f t="shared" ref="L11:N11" si="0">SUM(L12:L15)</f>
        <v>16</v>
      </c>
      <c r="M11" s="172"/>
      <c r="N11" s="172">
        <f t="shared" si="0"/>
        <v>5</v>
      </c>
      <c r="O11" s="172">
        <f t="shared" ref="O11" si="1">SUM(O12:O15)</f>
        <v>8</v>
      </c>
      <c r="P11" s="172">
        <f t="shared" ref="P11" si="2">SUM(P12:P15)</f>
        <v>16</v>
      </c>
      <c r="Q11" s="172"/>
      <c r="R11" s="172">
        <f t="shared" ref="R11" si="3">SUM(R12:R15)</f>
        <v>8</v>
      </c>
      <c r="S11" s="172">
        <f t="shared" ref="S11" si="4">SUM(S12:S15)</f>
        <v>4</v>
      </c>
      <c r="T11" s="172">
        <f t="shared" ref="T11" si="5">SUM(T12:T15)</f>
        <v>8</v>
      </c>
      <c r="U11" s="172"/>
      <c r="V11" s="172">
        <f t="shared" ref="V11" si="6">SUM(V12:V15)</f>
        <v>4</v>
      </c>
      <c r="W11" s="247"/>
    </row>
    <row r="12" spans="1:26" s="103" customFormat="1" ht="18.75" customHeight="1" x14ac:dyDescent="0.2">
      <c r="A12" s="181" t="s">
        <v>142</v>
      </c>
      <c r="B12" s="450" t="s">
        <v>94</v>
      </c>
      <c r="C12" s="182" t="s">
        <v>95</v>
      </c>
      <c r="D12" s="272">
        <f t="shared" ref="D12:D15" si="7">SUM(G12,H12,K12,L12,O12,P12,T12,S12)</f>
        <v>16</v>
      </c>
      <c r="E12" s="273">
        <f t="shared" ref="E12:E15" si="8">SUM(J12,N12,R12,V12)</f>
        <v>5</v>
      </c>
      <c r="F12" s="274" t="s">
        <v>58</v>
      </c>
      <c r="G12" s="185"/>
      <c r="H12" s="186"/>
      <c r="I12" s="187"/>
      <c r="J12" s="239"/>
      <c r="K12" s="185">
        <v>0</v>
      </c>
      <c r="L12" s="186">
        <v>16</v>
      </c>
      <c r="M12" s="186" t="s">
        <v>25</v>
      </c>
      <c r="N12" s="239">
        <v>5</v>
      </c>
      <c r="O12" s="185"/>
      <c r="P12" s="186"/>
      <c r="Q12" s="186"/>
      <c r="R12" s="239"/>
      <c r="S12" s="185"/>
      <c r="T12" s="186"/>
      <c r="U12" s="186"/>
      <c r="V12" s="239"/>
      <c r="W12" s="462"/>
    </row>
    <row r="13" spans="1:26" s="103" customFormat="1" ht="18.75" customHeight="1" x14ac:dyDescent="0.2">
      <c r="A13" s="181" t="s">
        <v>145</v>
      </c>
      <c r="B13" s="450" t="s">
        <v>96</v>
      </c>
      <c r="C13" s="139" t="s">
        <v>189</v>
      </c>
      <c r="D13" s="259">
        <f t="shared" si="7"/>
        <v>12</v>
      </c>
      <c r="E13" s="273">
        <f t="shared" si="8"/>
        <v>4</v>
      </c>
      <c r="F13" s="118" t="s">
        <v>58</v>
      </c>
      <c r="G13" s="124"/>
      <c r="H13" s="116"/>
      <c r="I13" s="117"/>
      <c r="J13" s="204"/>
      <c r="K13" s="124"/>
      <c r="L13" s="116"/>
      <c r="M13" s="116"/>
      <c r="N13" s="204"/>
      <c r="O13" s="124">
        <v>4</v>
      </c>
      <c r="P13" s="116">
        <v>8</v>
      </c>
      <c r="Q13" s="116" t="s">
        <v>38</v>
      </c>
      <c r="R13" s="204">
        <v>4</v>
      </c>
      <c r="S13" s="124"/>
      <c r="T13" s="116"/>
      <c r="U13" s="116"/>
      <c r="V13" s="204"/>
      <c r="W13" s="417"/>
    </row>
    <row r="14" spans="1:26" s="103" customFormat="1" ht="18.75" customHeight="1" x14ac:dyDescent="0.2">
      <c r="A14" s="181" t="s">
        <v>146</v>
      </c>
      <c r="B14" s="450" t="s">
        <v>97</v>
      </c>
      <c r="C14" s="139" t="s">
        <v>190</v>
      </c>
      <c r="D14" s="259">
        <f t="shared" si="7"/>
        <v>12</v>
      </c>
      <c r="E14" s="273">
        <f t="shared" si="8"/>
        <v>4</v>
      </c>
      <c r="F14" s="118" t="s">
        <v>58</v>
      </c>
      <c r="G14" s="124"/>
      <c r="H14" s="116"/>
      <c r="I14" s="117"/>
      <c r="J14" s="204"/>
      <c r="K14" s="124"/>
      <c r="L14" s="116"/>
      <c r="M14" s="116"/>
      <c r="N14" s="204"/>
      <c r="O14" s="124"/>
      <c r="P14" s="116"/>
      <c r="Q14" s="116"/>
      <c r="R14" s="204"/>
      <c r="S14" s="124">
        <v>4</v>
      </c>
      <c r="T14" s="116">
        <v>8</v>
      </c>
      <c r="U14" s="116" t="s">
        <v>25</v>
      </c>
      <c r="V14" s="204">
        <v>4</v>
      </c>
      <c r="W14" s="417"/>
    </row>
    <row r="15" spans="1:26" s="103" customFormat="1" ht="18.75" customHeight="1" thickBot="1" x14ac:dyDescent="0.25">
      <c r="A15" s="181" t="s">
        <v>56</v>
      </c>
      <c r="B15" s="450" t="s">
        <v>98</v>
      </c>
      <c r="C15" s="139" t="s">
        <v>99</v>
      </c>
      <c r="D15" s="259">
        <f t="shared" si="7"/>
        <v>12</v>
      </c>
      <c r="E15" s="273">
        <f t="shared" si="8"/>
        <v>4</v>
      </c>
      <c r="F15" s="118" t="s">
        <v>58</v>
      </c>
      <c r="G15" s="124"/>
      <c r="H15" s="116"/>
      <c r="I15" s="117"/>
      <c r="J15" s="204"/>
      <c r="K15" s="124"/>
      <c r="L15" s="116"/>
      <c r="M15" s="116"/>
      <c r="N15" s="204"/>
      <c r="O15" s="124">
        <v>4</v>
      </c>
      <c r="P15" s="116">
        <v>8</v>
      </c>
      <c r="Q15" s="116" t="s">
        <v>25</v>
      </c>
      <c r="R15" s="204">
        <v>4</v>
      </c>
      <c r="S15" s="124"/>
      <c r="T15" s="116"/>
      <c r="U15" s="116"/>
      <c r="V15" s="204"/>
      <c r="W15" s="457"/>
    </row>
    <row r="16" spans="1:26" s="10" customFormat="1" ht="18.75" customHeight="1" thickBot="1" x14ac:dyDescent="0.25">
      <c r="A16" s="671" t="s">
        <v>100</v>
      </c>
      <c r="B16" s="672"/>
      <c r="C16" s="673"/>
      <c r="D16" s="275">
        <f>SUM(D17:D20)</f>
        <v>64</v>
      </c>
      <c r="E16" s="276">
        <f>SUM(E17:E20)</f>
        <v>42</v>
      </c>
      <c r="F16" s="277"/>
      <c r="G16" s="172">
        <f>SUM(G17:G20)</f>
        <v>0</v>
      </c>
      <c r="H16" s="173">
        <f>SUM(H17:H20)</f>
        <v>0</v>
      </c>
      <c r="I16" s="174"/>
      <c r="J16" s="246">
        <f>SUM(J17:J20)</f>
        <v>0</v>
      </c>
      <c r="K16" s="172">
        <f>SUM(K17:K20)</f>
        <v>4</v>
      </c>
      <c r="L16" s="173">
        <f>SUM(L17:L20)</f>
        <v>8</v>
      </c>
      <c r="M16" s="175"/>
      <c r="N16" s="246">
        <f>SUM(N17:N20)</f>
        <v>4</v>
      </c>
      <c r="O16" s="172">
        <f>SUM(O17:O20)</f>
        <v>4</v>
      </c>
      <c r="P16" s="173">
        <f>SUM(P17:P20)</f>
        <v>16</v>
      </c>
      <c r="Q16" s="173"/>
      <c r="R16" s="246">
        <f>SUM(R17:R20)</f>
        <v>14</v>
      </c>
      <c r="S16" s="172">
        <f>SUM(S17:S20)</f>
        <v>4</v>
      </c>
      <c r="T16" s="173">
        <f>SUM(T17:T20)</f>
        <v>28</v>
      </c>
      <c r="U16" s="173"/>
      <c r="V16" s="246">
        <f>SUM(V17:V20)</f>
        <v>24</v>
      </c>
      <c r="W16" s="247"/>
    </row>
    <row r="17" spans="1:23" s="103" customFormat="1" ht="18.75" customHeight="1" x14ac:dyDescent="0.2">
      <c r="A17" s="181" t="s">
        <v>59</v>
      </c>
      <c r="B17" s="450" t="s">
        <v>101</v>
      </c>
      <c r="C17" s="182" t="s">
        <v>102</v>
      </c>
      <c r="D17" s="272">
        <f t="shared" ref="D17:D19" si="9">SUM(G17,H17,K17,L17,O17,P17,S17,T17)</f>
        <v>12</v>
      </c>
      <c r="E17" s="273">
        <f t="shared" ref="E17:E19" si="10">SUM(J17,N17,R17,V17)</f>
        <v>4</v>
      </c>
      <c r="F17" s="274" t="s">
        <v>58</v>
      </c>
      <c r="G17" s="185"/>
      <c r="H17" s="186"/>
      <c r="I17" s="187"/>
      <c r="J17" s="239"/>
      <c r="K17" s="185">
        <v>4</v>
      </c>
      <c r="L17" s="186">
        <v>8</v>
      </c>
      <c r="M17" s="186" t="s">
        <v>25</v>
      </c>
      <c r="N17" s="239">
        <v>4</v>
      </c>
      <c r="O17" s="185"/>
      <c r="P17" s="186"/>
      <c r="Q17" s="186"/>
      <c r="R17" s="239"/>
      <c r="S17" s="185"/>
      <c r="T17" s="186"/>
      <c r="U17" s="186"/>
      <c r="V17" s="239"/>
      <c r="W17" s="417"/>
    </row>
    <row r="18" spans="1:23" s="103" customFormat="1" ht="18.75" customHeight="1" x14ac:dyDescent="0.2">
      <c r="A18" s="181" t="s">
        <v>61</v>
      </c>
      <c r="B18" s="453" t="s">
        <v>103</v>
      </c>
      <c r="C18" s="138" t="s">
        <v>104</v>
      </c>
      <c r="D18" s="454">
        <f t="shared" si="9"/>
        <v>12</v>
      </c>
      <c r="E18" s="463">
        <f t="shared" si="10"/>
        <v>4</v>
      </c>
      <c r="F18" s="211" t="s">
        <v>58</v>
      </c>
      <c r="G18" s="122"/>
      <c r="H18" s="114"/>
      <c r="I18" s="115"/>
      <c r="J18" s="203"/>
      <c r="K18" s="122"/>
      <c r="L18" s="114"/>
      <c r="M18" s="114"/>
      <c r="N18" s="203"/>
      <c r="O18" s="122">
        <v>4</v>
      </c>
      <c r="P18" s="114">
        <v>8</v>
      </c>
      <c r="Q18" s="114" t="s">
        <v>38</v>
      </c>
      <c r="R18" s="203">
        <v>4</v>
      </c>
      <c r="S18" s="122"/>
      <c r="T18" s="114"/>
      <c r="U18" s="114"/>
      <c r="V18" s="203"/>
      <c r="W18" s="417"/>
    </row>
    <row r="19" spans="1:23" s="103" customFormat="1" ht="18.75" customHeight="1" x14ac:dyDescent="0.2">
      <c r="A19" s="181" t="s">
        <v>64</v>
      </c>
      <c r="B19" s="453" t="s">
        <v>105</v>
      </c>
      <c r="C19" s="138" t="s">
        <v>157</v>
      </c>
      <c r="D19" s="454">
        <f t="shared" si="9"/>
        <v>16</v>
      </c>
      <c r="E19" s="463">
        <f t="shared" si="10"/>
        <v>4</v>
      </c>
      <c r="F19" s="211" t="s">
        <v>58</v>
      </c>
      <c r="G19" s="122"/>
      <c r="H19" s="114"/>
      <c r="I19" s="115"/>
      <c r="J19" s="203"/>
      <c r="K19" s="122"/>
      <c r="L19" s="114"/>
      <c r="M19" s="114"/>
      <c r="N19" s="203"/>
      <c r="O19" s="122"/>
      <c r="P19" s="114"/>
      <c r="Q19" s="114"/>
      <c r="R19" s="203"/>
      <c r="S19" s="122">
        <v>4</v>
      </c>
      <c r="T19" s="114">
        <v>12</v>
      </c>
      <c r="U19" s="114" t="s">
        <v>25</v>
      </c>
      <c r="V19" s="203">
        <v>4</v>
      </c>
      <c r="W19" s="417"/>
    </row>
    <row r="20" spans="1:23" s="10" customFormat="1" ht="18.75" customHeight="1" thickBot="1" x14ac:dyDescent="0.25">
      <c r="A20" s="181" t="s">
        <v>117</v>
      </c>
      <c r="B20" s="450" t="s">
        <v>106</v>
      </c>
      <c r="C20" s="163" t="s">
        <v>76</v>
      </c>
      <c r="D20" s="261">
        <f>SUM(G20,H20,K20,L20,O20,P20,S20,T20)</f>
        <v>24</v>
      </c>
      <c r="E20" s="262">
        <f t="shared" ref="E20:E23" si="11">SUM(J20,N20,R20,V20)</f>
        <v>30</v>
      </c>
      <c r="F20" s="263" t="s">
        <v>58</v>
      </c>
      <c r="G20" s="165"/>
      <c r="H20" s="166"/>
      <c r="I20" s="167"/>
      <c r="J20" s="264"/>
      <c r="K20" s="165"/>
      <c r="L20" s="166"/>
      <c r="M20" s="166"/>
      <c r="N20" s="264"/>
      <c r="O20" s="265">
        <v>0</v>
      </c>
      <c r="P20" s="266">
        <v>8</v>
      </c>
      <c r="Q20" s="266" t="s">
        <v>38</v>
      </c>
      <c r="R20" s="267">
        <v>10</v>
      </c>
      <c r="S20" s="265">
        <v>0</v>
      </c>
      <c r="T20" s="266">
        <v>16</v>
      </c>
      <c r="U20" s="266" t="s">
        <v>38</v>
      </c>
      <c r="V20" s="268">
        <v>20</v>
      </c>
      <c r="W20" s="520"/>
    </row>
    <row r="21" spans="1:23" s="10" customFormat="1" ht="18.75" customHeight="1" x14ac:dyDescent="0.2">
      <c r="A21" s="656" t="s">
        <v>77</v>
      </c>
      <c r="B21" s="657"/>
      <c r="C21" s="658"/>
      <c r="D21" s="271">
        <f>D11+D16</f>
        <v>116</v>
      </c>
      <c r="E21" s="205">
        <f>SUM(E16,E11)</f>
        <v>59</v>
      </c>
      <c r="F21" s="212"/>
      <c r="G21" s="669">
        <f>SUM(G11,H11,G16,H16)</f>
        <v>0</v>
      </c>
      <c r="H21" s="670"/>
      <c r="I21" s="206"/>
      <c r="J21" s="207">
        <f>SUM(J11,J16)</f>
        <v>0</v>
      </c>
      <c r="K21" s="669">
        <f>SUM(K11,L11,K16,L16)</f>
        <v>28</v>
      </c>
      <c r="L21" s="670"/>
      <c r="M21" s="206"/>
      <c r="N21" s="207">
        <f>SUM(N11,N16)</f>
        <v>9</v>
      </c>
      <c r="O21" s="669">
        <f>SUM(O11,P11,O16,P16)</f>
        <v>44</v>
      </c>
      <c r="P21" s="670"/>
      <c r="Q21" s="206"/>
      <c r="R21" s="207">
        <f>SUM(R11,R16)</f>
        <v>22</v>
      </c>
      <c r="S21" s="669">
        <f>SUM(S11,T11,S16,T16)</f>
        <v>44</v>
      </c>
      <c r="T21" s="670"/>
      <c r="U21" s="206"/>
      <c r="V21" s="212">
        <f>SUM(V11,V16)</f>
        <v>28</v>
      </c>
      <c r="W21" s="521"/>
    </row>
    <row r="22" spans="1:23" s="10" customFormat="1" ht="18.75" customHeight="1" x14ac:dyDescent="0.2">
      <c r="A22" s="659" t="s">
        <v>78</v>
      </c>
      <c r="B22" s="660"/>
      <c r="C22" s="661"/>
      <c r="D22" s="11">
        <f>SUM(G22,K22,O22,S22)</f>
        <v>183</v>
      </c>
      <c r="E22" s="113">
        <f>J22+N22+R22</f>
        <v>53</v>
      </c>
      <c r="F22" s="14"/>
      <c r="G22" s="662">
        <f>MSc_L_Alap!$G$27+MSc_L_Alap!$H$27</f>
        <v>100</v>
      </c>
      <c r="H22" s="663"/>
      <c r="I22" s="13"/>
      <c r="J22" s="12">
        <f>MSc_L_Alap!$J$27</f>
        <v>29</v>
      </c>
      <c r="K22" s="662">
        <f>MSc_L_Alap!$K$27+MSc_L_Alap!$L$27</f>
        <v>55</v>
      </c>
      <c r="L22" s="663"/>
      <c r="M22" s="13"/>
      <c r="N22" s="12">
        <f>MSc_L_Alap!$N$27</f>
        <v>16</v>
      </c>
      <c r="O22" s="662">
        <f>MSc_L_Alap!$O$27+MSc_L_Alap!$P$27</f>
        <v>28</v>
      </c>
      <c r="P22" s="663"/>
      <c r="Q22" s="13"/>
      <c r="R22" s="12">
        <f>MSc_L_Alap!$R$27</f>
        <v>8</v>
      </c>
      <c r="S22" s="662">
        <f>MSc_L_Alap!$S$27+MSc_L_Alap!$T$27</f>
        <v>0</v>
      </c>
      <c r="T22" s="663"/>
      <c r="U22" s="13"/>
      <c r="V22" s="14">
        <f>MSc_L_Alap!$V$27</f>
        <v>0</v>
      </c>
      <c r="W22" s="522"/>
    </row>
    <row r="23" spans="1:23" s="10" customFormat="1" ht="18.75" customHeight="1" x14ac:dyDescent="0.2">
      <c r="A23" s="659" t="s">
        <v>79</v>
      </c>
      <c r="B23" s="660"/>
      <c r="C23" s="661"/>
      <c r="D23" s="11">
        <f>SUM(G23,K23,O23,S23)</f>
        <v>16</v>
      </c>
      <c r="E23" s="113">
        <f t="shared" si="11"/>
        <v>6</v>
      </c>
      <c r="F23" s="14"/>
      <c r="G23" s="662">
        <v>0</v>
      </c>
      <c r="H23" s="663"/>
      <c r="I23" s="13"/>
      <c r="J23" s="12">
        <v>0</v>
      </c>
      <c r="K23" s="662">
        <v>8</v>
      </c>
      <c r="L23" s="663"/>
      <c r="M23" s="13"/>
      <c r="N23" s="12">
        <v>3</v>
      </c>
      <c r="O23" s="662">
        <v>0</v>
      </c>
      <c r="P23" s="663"/>
      <c r="Q23" s="13"/>
      <c r="R23" s="12">
        <v>0</v>
      </c>
      <c r="S23" s="662">
        <v>8</v>
      </c>
      <c r="T23" s="663"/>
      <c r="U23" s="13"/>
      <c r="V23" s="14">
        <v>3</v>
      </c>
      <c r="W23" s="522"/>
    </row>
    <row r="24" spans="1:23" s="10" customFormat="1" ht="18.75" customHeight="1" x14ac:dyDescent="0.2">
      <c r="A24" s="653" t="s">
        <v>80</v>
      </c>
      <c r="B24" s="654"/>
      <c r="C24" s="655"/>
      <c r="D24" s="253"/>
      <c r="E24" s="424"/>
      <c r="F24" s="425"/>
      <c r="G24" s="253"/>
      <c r="H24" s="250"/>
      <c r="I24" s="250"/>
      <c r="J24" s="254"/>
      <c r="K24" s="124"/>
      <c r="L24" s="116"/>
      <c r="M24" s="116"/>
      <c r="N24" s="125"/>
      <c r="O24" s="124"/>
      <c r="P24" s="116"/>
      <c r="Q24" s="116"/>
      <c r="R24" s="125"/>
      <c r="S24" s="179">
        <v>8</v>
      </c>
      <c r="T24" s="180">
        <v>0</v>
      </c>
      <c r="U24" s="180" t="s">
        <v>38</v>
      </c>
      <c r="V24" s="524">
        <v>3</v>
      </c>
      <c r="W24" s="522"/>
    </row>
    <row r="25" spans="1:23" s="10" customFormat="1" ht="18.75" customHeight="1" thickBot="1" x14ac:dyDescent="0.25">
      <c r="A25" s="653" t="s">
        <v>81</v>
      </c>
      <c r="B25" s="654"/>
      <c r="C25" s="655"/>
      <c r="D25" s="253"/>
      <c r="E25" s="424"/>
      <c r="F25" s="425"/>
      <c r="G25" s="253"/>
      <c r="H25" s="250"/>
      <c r="I25" s="250"/>
      <c r="J25" s="254"/>
      <c r="K25" s="124">
        <v>8</v>
      </c>
      <c r="L25" s="116">
        <v>0</v>
      </c>
      <c r="M25" s="116" t="s">
        <v>38</v>
      </c>
      <c r="N25" s="125">
        <v>3</v>
      </c>
      <c r="O25" s="124"/>
      <c r="P25" s="116"/>
      <c r="Q25" s="116"/>
      <c r="R25" s="125"/>
      <c r="S25" s="253"/>
      <c r="T25" s="250"/>
      <c r="U25" s="250"/>
      <c r="V25" s="425"/>
      <c r="W25" s="523"/>
    </row>
    <row r="26" spans="1:23" s="103" customFormat="1" ht="15" customHeight="1" thickBot="1" x14ac:dyDescent="0.25">
      <c r="A26" s="643" t="s">
        <v>147</v>
      </c>
      <c r="B26" s="644"/>
      <c r="C26" s="645"/>
      <c r="D26" s="496">
        <f>D27+D28</f>
        <v>12</v>
      </c>
      <c r="E26" s="496">
        <f>E27+E28</f>
        <v>2</v>
      </c>
      <c r="F26" s="497"/>
      <c r="G26" s="498"/>
      <c r="H26" s="499"/>
      <c r="I26" s="499"/>
      <c r="J26" s="500"/>
      <c r="K26" s="498"/>
      <c r="L26" s="499"/>
      <c r="M26" s="499"/>
      <c r="N26" s="500"/>
      <c r="O26" s="498"/>
      <c r="P26" s="499"/>
      <c r="Q26" s="499"/>
      <c r="R26" s="500"/>
      <c r="S26" s="501"/>
      <c r="T26" s="499"/>
      <c r="U26" s="499"/>
      <c r="V26" s="502"/>
      <c r="W26" s="503"/>
    </row>
    <row r="27" spans="1:23" s="103" customFormat="1" ht="15" customHeight="1" x14ac:dyDescent="0.2">
      <c r="A27" s="181" t="s">
        <v>68</v>
      </c>
      <c r="B27" s="142"/>
      <c r="C27" s="504" t="s">
        <v>143</v>
      </c>
      <c r="D27" s="183">
        <f t="shared" ref="D27:D28" si="12">SUM(G27,H27,K27,L27,O27,P27,S27,T27)</f>
        <v>6</v>
      </c>
      <c r="E27" s="183">
        <f t="shared" ref="E27:E28" si="13">SUM(J27,N27,R27,V27)</f>
        <v>1</v>
      </c>
      <c r="F27" s="505"/>
      <c r="G27" s="506">
        <v>0</v>
      </c>
      <c r="H27" s="507">
        <v>6</v>
      </c>
      <c r="I27" s="507" t="s">
        <v>151</v>
      </c>
      <c r="J27" s="508">
        <v>1</v>
      </c>
      <c r="K27" s="506"/>
      <c r="L27" s="507"/>
      <c r="M27" s="507"/>
      <c r="N27" s="508"/>
      <c r="O27" s="506"/>
      <c r="P27" s="507"/>
      <c r="Q27" s="507"/>
      <c r="R27" s="508"/>
      <c r="S27" s="509"/>
      <c r="T27" s="507"/>
      <c r="U27" s="507"/>
      <c r="V27" s="510"/>
      <c r="W27" s="462"/>
    </row>
    <row r="28" spans="1:23" s="103" customFormat="1" ht="15" customHeight="1" thickBot="1" x14ac:dyDescent="0.25">
      <c r="A28" s="511" t="s">
        <v>71</v>
      </c>
      <c r="B28" s="512"/>
      <c r="C28" s="513" t="s">
        <v>144</v>
      </c>
      <c r="D28" s="178">
        <f t="shared" si="12"/>
        <v>6</v>
      </c>
      <c r="E28" s="178">
        <f t="shared" si="13"/>
        <v>1</v>
      </c>
      <c r="F28" s="514"/>
      <c r="G28" s="179"/>
      <c r="H28" s="180"/>
      <c r="I28" s="515"/>
      <c r="J28" s="516"/>
      <c r="K28" s="179">
        <v>0</v>
      </c>
      <c r="L28" s="180">
        <v>6</v>
      </c>
      <c r="M28" s="515" t="s">
        <v>151</v>
      </c>
      <c r="N28" s="516">
        <v>1</v>
      </c>
      <c r="O28" s="179"/>
      <c r="P28" s="180"/>
      <c r="Q28" s="180"/>
      <c r="R28" s="516"/>
      <c r="S28" s="517"/>
      <c r="T28" s="180"/>
      <c r="U28" s="515"/>
      <c r="V28" s="518"/>
      <c r="W28" s="457" t="s">
        <v>143</v>
      </c>
    </row>
    <row r="29" spans="1:23" s="10" customFormat="1" ht="18.75" customHeight="1" thickBot="1" x14ac:dyDescent="0.25">
      <c r="A29" s="666" t="s">
        <v>82</v>
      </c>
      <c r="B29" s="667"/>
      <c r="C29" s="668"/>
      <c r="D29" s="479">
        <f>D21+D22+D23+D26</f>
        <v>327</v>
      </c>
      <c r="E29" s="480">
        <f>E21+E22+E23+E26</f>
        <v>120</v>
      </c>
      <c r="F29" s="481"/>
      <c r="G29" s="479"/>
      <c r="H29" s="482"/>
      <c r="I29" s="482"/>
      <c r="J29" s="483">
        <f>J21+J22+J23+J27</f>
        <v>30</v>
      </c>
      <c r="K29" s="479"/>
      <c r="L29" s="482"/>
      <c r="M29" s="482"/>
      <c r="N29" s="483">
        <f>N21+N22+N23+N28</f>
        <v>29</v>
      </c>
      <c r="O29" s="479"/>
      <c r="P29" s="482"/>
      <c r="Q29" s="482"/>
      <c r="R29" s="483">
        <f>SUM(R21,R22,R23)</f>
        <v>30</v>
      </c>
      <c r="S29" s="479"/>
      <c r="T29" s="482"/>
      <c r="U29" s="482"/>
      <c r="V29" s="483">
        <f>SUM(V21,V22,V23)</f>
        <v>31</v>
      </c>
      <c r="W29" s="258"/>
    </row>
    <row r="30" spans="1:23" s="10" customFormat="1" ht="18.75" customHeight="1" x14ac:dyDescent="0.2">
      <c r="A30" s="141"/>
      <c r="B30" s="439"/>
      <c r="C30" s="269" t="s">
        <v>83</v>
      </c>
      <c r="D30" s="145"/>
      <c r="E30" s="146"/>
      <c r="F30" s="270"/>
      <c r="G30" s="682">
        <f>SUM(G21,G22,G23)</f>
        <v>100</v>
      </c>
      <c r="H30" s="683"/>
      <c r="I30" s="146"/>
      <c r="J30" s="222"/>
      <c r="K30" s="682">
        <f>SUM(K21,K22,K23)</f>
        <v>91</v>
      </c>
      <c r="L30" s="683"/>
      <c r="M30" s="146"/>
      <c r="N30" s="222"/>
      <c r="O30" s="682">
        <f>SUM(O21,O22,O23)</f>
        <v>72</v>
      </c>
      <c r="P30" s="683"/>
      <c r="Q30" s="146"/>
      <c r="R30" s="222"/>
      <c r="S30" s="682">
        <f>SUM(S21,S22,S23)</f>
        <v>52</v>
      </c>
      <c r="T30" s="683"/>
      <c r="U30" s="146"/>
      <c r="V30" s="222"/>
      <c r="W30" s="258"/>
    </row>
    <row r="31" spans="1:23" s="10" customFormat="1" ht="18.75" customHeight="1" x14ac:dyDescent="0.2">
      <c r="A31" s="121"/>
      <c r="B31" s="440"/>
      <c r="C31" s="202" t="s">
        <v>84</v>
      </c>
      <c r="D31" s="122"/>
      <c r="E31" s="114"/>
      <c r="F31" s="211"/>
      <c r="G31" s="122"/>
      <c r="H31" s="114"/>
      <c r="I31" s="114">
        <f>COUNTIF(MSc_L_Alap!I12:I24,"é")+COUNTIF(I12:I20,"é")</f>
        <v>2</v>
      </c>
      <c r="J31" s="203"/>
      <c r="K31" s="122"/>
      <c r="L31" s="114"/>
      <c r="M31" s="114">
        <f>COUNTIF(MSc_L_Alap!M12:M25,"é")+COUNTIF(M12:M20,"é")+1</f>
        <v>2</v>
      </c>
      <c r="N31" s="203"/>
      <c r="O31" s="122"/>
      <c r="P31" s="114"/>
      <c r="Q31" s="114">
        <v>4</v>
      </c>
      <c r="R31" s="203"/>
      <c r="S31" s="122"/>
      <c r="T31" s="114"/>
      <c r="U31" s="114">
        <f>COUNTIF(MSc_L_Alap!U12:U24,"é")+COUNTIF(U12:U20,"é")</f>
        <v>1</v>
      </c>
      <c r="V31" s="203"/>
      <c r="W31" s="34"/>
    </row>
    <row r="32" spans="1:23" s="10" customFormat="1" ht="18.75" customHeight="1" thickBot="1" x14ac:dyDescent="0.25">
      <c r="A32" s="208"/>
      <c r="B32" s="441"/>
      <c r="C32" s="260" t="s">
        <v>85</v>
      </c>
      <c r="D32" s="215"/>
      <c r="E32" s="209"/>
      <c r="F32" s="213"/>
      <c r="G32" s="215"/>
      <c r="H32" s="209"/>
      <c r="I32" s="209">
        <f>COUNTIF(MSc_L_Alap!I12:I74,"v")+COUNTIF(I12:I20,"v")</f>
        <v>4</v>
      </c>
      <c r="J32" s="210"/>
      <c r="K32" s="215"/>
      <c r="L32" s="209"/>
      <c r="M32" s="209">
        <v>5</v>
      </c>
      <c r="N32" s="210"/>
      <c r="O32" s="215"/>
      <c r="P32" s="209"/>
      <c r="Q32" s="209">
        <v>3</v>
      </c>
      <c r="R32" s="210"/>
      <c r="S32" s="215"/>
      <c r="T32" s="209"/>
      <c r="U32" s="209">
        <f>COUNTIF(MSc_L_Alap!U12:U25,"v")+COUNTIF(U12:U20,"v")</f>
        <v>2</v>
      </c>
      <c r="V32" s="210"/>
      <c r="W32" s="34"/>
    </row>
    <row r="33" spans="1:23" ht="15" customHeight="1" x14ac:dyDescent="0.2"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</row>
    <row r="34" spans="1:23" ht="15" customHeight="1" x14ac:dyDescent="0.2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23" ht="15" customHeight="1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23" ht="15" customHeight="1" x14ac:dyDescent="0.2">
      <c r="A36" s="8"/>
      <c r="B36" s="8"/>
      <c r="C36" s="8"/>
      <c r="W36" s="197" t="s">
        <v>49</v>
      </c>
    </row>
    <row r="37" spans="1:23" ht="15" x14ac:dyDescent="0.2">
      <c r="A37" s="8"/>
      <c r="B37" s="8"/>
      <c r="C37" s="111" t="s">
        <v>86</v>
      </c>
      <c r="D37" s="484">
        <f>SUM(G11,G16,K11,K16,O11,O16,S11,S16,MSc_L_Alap!G11,MSc_L_Alap!K11,MSc_L_Alap!O11,MSc_L_Alap!S11,MSc_L_Alap!G16,MSc_L_Alap!K16,MSc_L_Alap!O16,MSc_L_Alap!S16,MSc_L_Alap!G20,MSc_L_Alap!K20,MSc_L_Alap!O20,MSc_L_Alap!S20)</f>
        <v>105</v>
      </c>
      <c r="E37" s="485">
        <f>D37/D29</f>
        <v>0.32110091743119268</v>
      </c>
      <c r="F37" s="486"/>
    </row>
    <row r="38" spans="1:23" ht="18.75" x14ac:dyDescent="0.2">
      <c r="C38" s="111" t="s">
        <v>87</v>
      </c>
      <c r="D38" s="484">
        <f>SUM(H11:I11,L11:M11,P11:Q11,T11:U11,H16:I16,L16:M16,P16:Q16,T16:U16,G23,K23,O23,S23,MSc_L_Alap!H11:I11,MSc_L_Alap!L11:M11,MSc_L_Alap!P11:Q11,MSc_L_Alap!T11:U11,MSc_L_Alap!H16:I16,MSc_L_Alap!L16:M16,MSc_L_Alap!P16:Q16,MSc_L_Alap!T16:U16,MSc_L_Alap!H20:I20,MSc_L_Alap!L20:M20,MSc_L_Alap!P20:Q20,MSc_L_Alap!T20:U20)</f>
        <v>210</v>
      </c>
      <c r="E38" s="487">
        <f>D38/D29</f>
        <v>0.64220183486238536</v>
      </c>
      <c r="F38" s="486"/>
      <c r="W38" s="197" t="s">
        <v>50</v>
      </c>
    </row>
  </sheetData>
  <mergeCells count="41">
    <mergeCell ref="S30:T30"/>
    <mergeCell ref="G21:H21"/>
    <mergeCell ref="K21:L21"/>
    <mergeCell ref="S22:T22"/>
    <mergeCell ref="G23:H23"/>
    <mergeCell ref="K23:L23"/>
    <mergeCell ref="G30:H30"/>
    <mergeCell ref="K30:L30"/>
    <mergeCell ref="O30:P30"/>
    <mergeCell ref="S23:T23"/>
    <mergeCell ref="A29:C29"/>
    <mergeCell ref="A7:W7"/>
    <mergeCell ref="A8:A9"/>
    <mergeCell ref="O21:P21"/>
    <mergeCell ref="S21:T21"/>
    <mergeCell ref="G22:H22"/>
    <mergeCell ref="K22:L22"/>
    <mergeCell ref="A16:C16"/>
    <mergeCell ref="A10:C10"/>
    <mergeCell ref="A11:C11"/>
    <mergeCell ref="B8:B9"/>
    <mergeCell ref="C8:C9"/>
    <mergeCell ref="F8:F9"/>
    <mergeCell ref="A25:C25"/>
    <mergeCell ref="A26:C26"/>
    <mergeCell ref="C5:W5"/>
    <mergeCell ref="V1:Z1"/>
    <mergeCell ref="V2:Y2"/>
    <mergeCell ref="V3:Y3"/>
    <mergeCell ref="A24:C24"/>
    <mergeCell ref="A21:C21"/>
    <mergeCell ref="A22:C22"/>
    <mergeCell ref="A23:C23"/>
    <mergeCell ref="O23:P23"/>
    <mergeCell ref="O22:P22"/>
    <mergeCell ref="E8:E9"/>
    <mergeCell ref="G8:V8"/>
    <mergeCell ref="G9:J9"/>
    <mergeCell ref="K9:N9"/>
    <mergeCell ref="O9:R9"/>
    <mergeCell ref="S9:V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X42"/>
  <sheetViews>
    <sheetView showGridLines="0" zoomScale="60" zoomScaleNormal="60" zoomScalePageLayoutView="80" workbookViewId="0">
      <selection activeCell="W1" sqref="W1:X4"/>
    </sheetView>
  </sheetViews>
  <sheetFormatPr defaultColWidth="8.85546875" defaultRowHeight="12.75" x14ac:dyDescent="0.2"/>
  <cols>
    <col min="1" max="1" width="4.7109375" style="76" customWidth="1"/>
    <col min="2" max="2" width="18.28515625" style="76" customWidth="1"/>
    <col min="3" max="3" width="82" style="76" customWidth="1"/>
    <col min="4" max="4" width="9.28515625" style="76" bestFit="1" customWidth="1"/>
    <col min="5" max="6" width="7.7109375" style="76" customWidth="1"/>
    <col min="7" max="22" width="4.85546875" style="76" customWidth="1"/>
    <col min="23" max="23" width="39.85546875" style="76" customWidth="1"/>
    <col min="24" max="24" width="31.28515625" style="76" customWidth="1"/>
    <col min="25" max="16384" width="8.85546875" style="76"/>
  </cols>
  <sheetData>
    <row r="1" spans="1:24" ht="18" x14ac:dyDescent="0.2">
      <c r="A1" s="72" t="s">
        <v>0</v>
      </c>
      <c r="B1" s="442"/>
      <c r="C1" s="73"/>
      <c r="D1" s="74"/>
      <c r="E1" s="75"/>
      <c r="F1" s="75"/>
      <c r="G1" s="75" t="s">
        <v>1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599" t="s">
        <v>202</v>
      </c>
      <c r="X1" s="599"/>
    </row>
    <row r="2" spans="1:24" ht="18" x14ac:dyDescent="0.2">
      <c r="A2" s="77" t="s">
        <v>2</v>
      </c>
      <c r="B2" s="443"/>
      <c r="C2" s="78"/>
      <c r="D2" s="79"/>
      <c r="E2" s="80"/>
      <c r="F2" s="80"/>
      <c r="G2" s="80" t="s">
        <v>3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599" t="s">
        <v>203</v>
      </c>
      <c r="X2" s="599"/>
    </row>
    <row r="3" spans="1:24" ht="18" x14ac:dyDescent="0.2">
      <c r="A3" s="77"/>
      <c r="B3" s="443"/>
      <c r="C3" s="78"/>
      <c r="D3" s="79"/>
      <c r="E3" s="80"/>
      <c r="F3" s="80"/>
      <c r="G3" s="80" t="s">
        <v>4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599" t="s">
        <v>196</v>
      </c>
      <c r="X3" s="599"/>
    </row>
    <row r="4" spans="1:24" ht="18" x14ac:dyDescent="0.2">
      <c r="A4" s="81"/>
      <c r="B4" s="444"/>
      <c r="C4" s="82"/>
      <c r="D4" s="83"/>
      <c r="E4" s="80"/>
      <c r="F4" s="80"/>
      <c r="G4" s="80" t="s">
        <v>107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575"/>
      <c r="X4" s="575"/>
    </row>
    <row r="5" spans="1:24" ht="18.75" x14ac:dyDescent="0.2">
      <c r="A5" s="81"/>
      <c r="B5" s="444"/>
      <c r="C5" s="82"/>
      <c r="D5" s="701" t="s">
        <v>108</v>
      </c>
      <c r="E5" s="701"/>
      <c r="F5" s="701"/>
      <c r="G5" s="701"/>
      <c r="H5" s="701"/>
      <c r="I5" s="701"/>
      <c r="J5" s="701"/>
      <c r="K5" s="701"/>
      <c r="L5" s="701"/>
      <c r="M5" s="80"/>
      <c r="N5" s="80"/>
      <c r="O5" s="80"/>
      <c r="P5" s="80"/>
      <c r="Q5" s="80"/>
      <c r="R5" s="80"/>
      <c r="S5" s="80"/>
      <c r="T5" s="80"/>
      <c r="U5" s="80"/>
      <c r="V5" s="80"/>
      <c r="W5" s="83"/>
      <c r="X5" s="83"/>
    </row>
    <row r="6" spans="1:24" ht="18" x14ac:dyDescent="0.2">
      <c r="A6" s="81"/>
      <c r="B6" s="444"/>
      <c r="C6" s="82"/>
      <c r="D6" s="83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3"/>
      <c r="X6" s="83"/>
    </row>
    <row r="7" spans="1:24" ht="13.5" thickBot="1" x14ac:dyDescent="0.25">
      <c r="A7" s="81"/>
      <c r="B7" s="44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3"/>
    </row>
    <row r="8" spans="1:24" ht="16.5" thickBot="1" x14ac:dyDescent="0.25">
      <c r="A8" s="706" t="s">
        <v>148</v>
      </c>
      <c r="B8" s="707"/>
      <c r="C8" s="707"/>
      <c r="D8" s="707"/>
      <c r="E8" s="707"/>
      <c r="F8" s="707"/>
      <c r="G8" s="707"/>
      <c r="H8" s="707"/>
      <c r="I8" s="707"/>
      <c r="J8" s="707"/>
      <c r="K8" s="707"/>
      <c r="L8" s="707"/>
      <c r="M8" s="707"/>
      <c r="N8" s="707"/>
      <c r="O8" s="707"/>
      <c r="P8" s="707"/>
      <c r="Q8" s="707"/>
      <c r="R8" s="707"/>
      <c r="S8" s="707"/>
      <c r="T8" s="707"/>
      <c r="U8" s="707"/>
      <c r="V8" s="707"/>
      <c r="W8" s="708"/>
      <c r="X8" s="451"/>
    </row>
    <row r="9" spans="1:24" ht="16.5" thickBot="1" x14ac:dyDescent="0.25">
      <c r="A9" s="363"/>
      <c r="B9" s="709" t="s">
        <v>6</v>
      </c>
      <c r="C9" s="711" t="s">
        <v>7</v>
      </c>
      <c r="D9" s="448" t="s">
        <v>8</v>
      </c>
      <c r="E9" s="529" t="s">
        <v>9</v>
      </c>
      <c r="F9" s="530" t="s">
        <v>10</v>
      </c>
      <c r="G9" s="698" t="s">
        <v>11</v>
      </c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700"/>
      <c r="W9" s="531" t="s">
        <v>12</v>
      </c>
      <c r="X9" s="101"/>
    </row>
    <row r="10" spans="1:24" ht="15.75" x14ac:dyDescent="0.2">
      <c r="A10" s="297"/>
      <c r="B10" s="710"/>
      <c r="C10" s="598"/>
      <c r="D10" s="311" t="s">
        <v>13</v>
      </c>
      <c r="E10" s="284"/>
      <c r="F10" s="310"/>
      <c r="G10" s="695" t="s">
        <v>14</v>
      </c>
      <c r="H10" s="696"/>
      <c r="I10" s="696"/>
      <c r="J10" s="697"/>
      <c r="K10" s="695" t="s">
        <v>15</v>
      </c>
      <c r="L10" s="696"/>
      <c r="M10" s="696"/>
      <c r="N10" s="697"/>
      <c r="O10" s="695" t="s">
        <v>16</v>
      </c>
      <c r="P10" s="696"/>
      <c r="Q10" s="696"/>
      <c r="R10" s="697"/>
      <c r="S10" s="695" t="s">
        <v>17</v>
      </c>
      <c r="T10" s="696"/>
      <c r="U10" s="696"/>
      <c r="V10" s="697"/>
      <c r="W10" s="352"/>
      <c r="X10" s="101"/>
    </row>
    <row r="11" spans="1:24" ht="16.5" thickBot="1" x14ac:dyDescent="0.25">
      <c r="A11" s="318" t="s">
        <v>109</v>
      </c>
      <c r="B11" s="445"/>
      <c r="C11" s="319"/>
      <c r="D11" s="320"/>
      <c r="E11" s="321"/>
      <c r="F11" s="333"/>
      <c r="G11" s="340" t="s">
        <v>18</v>
      </c>
      <c r="H11" s="322" t="s">
        <v>19</v>
      </c>
      <c r="I11" s="322" t="s">
        <v>20</v>
      </c>
      <c r="J11" s="341" t="s">
        <v>21</v>
      </c>
      <c r="K11" s="340" t="s">
        <v>18</v>
      </c>
      <c r="L11" s="322" t="s">
        <v>19</v>
      </c>
      <c r="M11" s="322" t="s">
        <v>20</v>
      </c>
      <c r="N11" s="341" t="s">
        <v>21</v>
      </c>
      <c r="O11" s="340" t="s">
        <v>18</v>
      </c>
      <c r="P11" s="322" t="s">
        <v>19</v>
      </c>
      <c r="Q11" s="322" t="s">
        <v>20</v>
      </c>
      <c r="R11" s="341" t="s">
        <v>21</v>
      </c>
      <c r="S11" s="340" t="s">
        <v>18</v>
      </c>
      <c r="T11" s="322" t="s">
        <v>19</v>
      </c>
      <c r="U11" s="322" t="s">
        <v>20</v>
      </c>
      <c r="V11" s="349" t="s">
        <v>21</v>
      </c>
      <c r="W11" s="353" t="s">
        <v>6</v>
      </c>
      <c r="X11" s="101"/>
    </row>
    <row r="12" spans="1:24" ht="16.5" thickBot="1" x14ac:dyDescent="0.25">
      <c r="A12" s="687" t="s">
        <v>110</v>
      </c>
      <c r="B12" s="688"/>
      <c r="C12" s="689"/>
      <c r="D12" s="329">
        <f>SUM(D13:D16)</f>
        <v>48</v>
      </c>
      <c r="E12" s="330">
        <f>SUM(E13:E16)</f>
        <v>16</v>
      </c>
      <c r="F12" s="334"/>
      <c r="G12" s="342">
        <f>SUM(G13:G16)</f>
        <v>0</v>
      </c>
      <c r="H12" s="330">
        <f>SUM(H13:H16)</f>
        <v>0</v>
      </c>
      <c r="I12" s="331"/>
      <c r="J12" s="343">
        <f>SUM(J13:J16)</f>
        <v>0</v>
      </c>
      <c r="K12" s="342">
        <f>SUM(K13:K16)</f>
        <v>8</v>
      </c>
      <c r="L12" s="330">
        <f>SUM(L13:L16)</f>
        <v>16</v>
      </c>
      <c r="M12" s="332"/>
      <c r="N12" s="343">
        <f>SUM(N13:N16)</f>
        <v>8</v>
      </c>
      <c r="O12" s="342">
        <f>SUM(O13:O16)</f>
        <v>4</v>
      </c>
      <c r="P12" s="330">
        <f>SUM(P13:P16)</f>
        <v>8</v>
      </c>
      <c r="Q12" s="330"/>
      <c r="R12" s="343">
        <f>SUM(R13:R16)</f>
        <v>4</v>
      </c>
      <c r="S12" s="342">
        <f>SUM(S13:S16)</f>
        <v>4</v>
      </c>
      <c r="T12" s="330">
        <f>SUM(T13:T16)</f>
        <v>8</v>
      </c>
      <c r="U12" s="330"/>
      <c r="V12" s="350">
        <f>SUM(V13:V16)</f>
        <v>4</v>
      </c>
      <c r="W12" s="328"/>
      <c r="X12" s="452"/>
    </row>
    <row r="13" spans="1:24" s="93" customFormat="1" ht="15.75" x14ac:dyDescent="0.2">
      <c r="A13" s="323" t="s">
        <v>142</v>
      </c>
      <c r="B13" s="324" t="s">
        <v>111</v>
      </c>
      <c r="C13" s="325" t="s">
        <v>191</v>
      </c>
      <c r="D13" s="326">
        <f>SUM(G13,H13,K13,L13,O13,P13,S13,T13)</f>
        <v>12</v>
      </c>
      <c r="E13" s="294">
        <f>SUM(J13,N13,R13,V13)</f>
        <v>4</v>
      </c>
      <c r="F13" s="335" t="s">
        <v>58</v>
      </c>
      <c r="G13" s="344"/>
      <c r="H13" s="293"/>
      <c r="I13" s="295"/>
      <c r="J13" s="327"/>
      <c r="K13" s="344">
        <v>4</v>
      </c>
      <c r="L13" s="293">
        <v>8</v>
      </c>
      <c r="M13" s="293" t="s">
        <v>25</v>
      </c>
      <c r="N13" s="327">
        <v>4</v>
      </c>
      <c r="O13" s="344"/>
      <c r="P13" s="293"/>
      <c r="Q13" s="293"/>
      <c r="R13" s="327"/>
      <c r="S13" s="344"/>
      <c r="T13" s="293"/>
      <c r="U13" s="293"/>
      <c r="V13" s="335"/>
      <c r="W13" s="417"/>
      <c r="X13" s="283"/>
    </row>
    <row r="14" spans="1:24" s="93" customFormat="1" ht="15.75" x14ac:dyDescent="0.2">
      <c r="A14" s="323" t="s">
        <v>145</v>
      </c>
      <c r="B14" s="324" t="s">
        <v>112</v>
      </c>
      <c r="C14" s="325" t="s">
        <v>192</v>
      </c>
      <c r="D14" s="326">
        <f t="shared" ref="D14:D15" si="0">SUM(G14,H14,K14,L14,O14,P14,S14,T14)</f>
        <v>12</v>
      </c>
      <c r="E14" s="294">
        <f t="shared" ref="E14:E15" si="1">SUM(J14,N14,R14,V14)</f>
        <v>4</v>
      </c>
      <c r="F14" s="335" t="s">
        <v>58</v>
      </c>
      <c r="G14" s="344"/>
      <c r="H14" s="293"/>
      <c r="I14" s="295"/>
      <c r="J14" s="327"/>
      <c r="K14" s="344"/>
      <c r="L14" s="293"/>
      <c r="M14" s="293"/>
      <c r="N14" s="327"/>
      <c r="O14" s="344">
        <v>4</v>
      </c>
      <c r="P14" s="293">
        <v>8</v>
      </c>
      <c r="Q14" s="293" t="s">
        <v>38</v>
      </c>
      <c r="R14" s="327">
        <v>4</v>
      </c>
      <c r="S14" s="344"/>
      <c r="T14" s="293"/>
      <c r="U14" s="293"/>
      <c r="V14" s="335"/>
      <c r="W14" s="417"/>
      <c r="X14" s="283"/>
    </row>
    <row r="15" spans="1:24" s="93" customFormat="1" ht="15.75" x14ac:dyDescent="0.2">
      <c r="A15" s="323" t="s">
        <v>146</v>
      </c>
      <c r="B15" s="324" t="s">
        <v>113</v>
      </c>
      <c r="C15" s="325" t="s">
        <v>158</v>
      </c>
      <c r="D15" s="326">
        <f t="shared" si="0"/>
        <v>12</v>
      </c>
      <c r="E15" s="294">
        <f t="shared" si="1"/>
        <v>4</v>
      </c>
      <c r="F15" s="335" t="s">
        <v>58</v>
      </c>
      <c r="G15" s="344"/>
      <c r="H15" s="293"/>
      <c r="I15" s="295"/>
      <c r="J15" s="327"/>
      <c r="K15" s="344"/>
      <c r="L15" s="293"/>
      <c r="M15" s="293"/>
      <c r="N15" s="327"/>
      <c r="O15" s="344"/>
      <c r="P15" s="293"/>
      <c r="Q15" s="293"/>
      <c r="R15" s="327"/>
      <c r="S15" s="344">
        <v>4</v>
      </c>
      <c r="T15" s="293">
        <v>8</v>
      </c>
      <c r="U15" s="293" t="s">
        <v>25</v>
      </c>
      <c r="V15" s="335">
        <v>4</v>
      </c>
      <c r="W15" s="417"/>
      <c r="X15" s="283"/>
    </row>
    <row r="16" spans="1:24" ht="15.75" x14ac:dyDescent="0.2">
      <c r="A16" s="323" t="s">
        <v>56</v>
      </c>
      <c r="B16" s="324" t="s">
        <v>114</v>
      </c>
      <c r="C16" s="316" t="s">
        <v>115</v>
      </c>
      <c r="D16" s="313">
        <f t="shared" ref="D16" si="2">SUM(G16,H16,K16,L16,O16,P16,S16,T16)</f>
        <v>12</v>
      </c>
      <c r="E16" s="290">
        <f t="shared" ref="E16:E24" si="3">SUM(J16,N16,R16,V16)</f>
        <v>4</v>
      </c>
      <c r="F16" s="337" t="s">
        <v>58</v>
      </c>
      <c r="G16" s="346"/>
      <c r="H16" s="289"/>
      <c r="I16" s="291"/>
      <c r="J16" s="301"/>
      <c r="K16" s="346">
        <v>4</v>
      </c>
      <c r="L16" s="289">
        <v>8</v>
      </c>
      <c r="M16" s="289" t="s">
        <v>38</v>
      </c>
      <c r="N16" s="301">
        <v>4</v>
      </c>
      <c r="O16" s="346"/>
      <c r="P16" s="289"/>
      <c r="Q16" s="289"/>
      <c r="R16" s="301"/>
      <c r="S16" s="346"/>
      <c r="T16" s="289"/>
      <c r="U16" s="289"/>
      <c r="V16" s="337"/>
      <c r="W16" s="417"/>
      <c r="X16" s="107"/>
    </row>
    <row r="17" spans="1:24" ht="15.75" x14ac:dyDescent="0.2">
      <c r="A17" s="690" t="s">
        <v>116</v>
      </c>
      <c r="B17" s="691"/>
      <c r="C17" s="692"/>
      <c r="D17" s="86">
        <f>SUM(D18:D21)</f>
        <v>68</v>
      </c>
      <c r="E17" s="87">
        <f>SUM(E18:E21)</f>
        <v>43</v>
      </c>
      <c r="F17" s="89"/>
      <c r="G17" s="90">
        <f>SUM(G18:G21)</f>
        <v>0</v>
      </c>
      <c r="H17" s="87">
        <f>SUM(H18:H21)</f>
        <v>0</v>
      </c>
      <c r="I17" s="88"/>
      <c r="J17" s="85">
        <f>SUM(J18:J21)</f>
        <v>0</v>
      </c>
      <c r="K17" s="90">
        <f>SUM(K18:K21)</f>
        <v>4</v>
      </c>
      <c r="L17" s="87">
        <f>SUM(L18:L21)</f>
        <v>12</v>
      </c>
      <c r="M17" s="91"/>
      <c r="N17" s="94">
        <f>SUM(N18:N21)</f>
        <v>4</v>
      </c>
      <c r="O17" s="90">
        <f>SUM(O18:O21)</f>
        <v>4</v>
      </c>
      <c r="P17" s="87">
        <f>SUM(P18:P21)</f>
        <v>20</v>
      </c>
      <c r="Q17" s="87"/>
      <c r="R17" s="94">
        <f>SUM(R18:R21)</f>
        <v>15</v>
      </c>
      <c r="S17" s="90">
        <f>SUM(S18:S21)</f>
        <v>4</v>
      </c>
      <c r="T17" s="87">
        <f>SUM(T18:T21)</f>
        <v>24</v>
      </c>
      <c r="U17" s="87"/>
      <c r="V17" s="351">
        <f>SUM(V18:V21)</f>
        <v>24</v>
      </c>
      <c r="W17" s="92"/>
      <c r="X17" s="452"/>
    </row>
    <row r="18" spans="1:24" s="93" customFormat="1" ht="15.75" x14ac:dyDescent="0.2">
      <c r="A18" s="299" t="s">
        <v>59</v>
      </c>
      <c r="B18" s="324" t="s">
        <v>118</v>
      </c>
      <c r="C18" s="315" t="s">
        <v>119</v>
      </c>
      <c r="D18" s="312">
        <f t="shared" ref="D18:D20" si="4">SUM(G18,H18,K18,L18,O18,P18,S18,T18)</f>
        <v>16</v>
      </c>
      <c r="E18" s="106">
        <f t="shared" si="3"/>
        <v>4</v>
      </c>
      <c r="F18" s="336" t="s">
        <v>58</v>
      </c>
      <c r="G18" s="345"/>
      <c r="H18" s="105"/>
      <c r="I18" s="288"/>
      <c r="J18" s="300"/>
      <c r="K18" s="345">
        <v>4</v>
      </c>
      <c r="L18" s="105">
        <v>12</v>
      </c>
      <c r="M18" s="105" t="s">
        <v>38</v>
      </c>
      <c r="N18" s="300">
        <v>4</v>
      </c>
      <c r="O18" s="345"/>
      <c r="P18" s="105"/>
      <c r="Q18" s="288"/>
      <c r="R18" s="300"/>
      <c r="S18" s="345"/>
      <c r="T18" s="105"/>
      <c r="U18" s="105"/>
      <c r="V18" s="336"/>
      <c r="W18" s="417"/>
      <c r="X18" s="283"/>
    </row>
    <row r="19" spans="1:24" s="93" customFormat="1" ht="15.75" x14ac:dyDescent="0.2">
      <c r="A19" s="299" t="s">
        <v>61</v>
      </c>
      <c r="B19" s="324" t="s">
        <v>120</v>
      </c>
      <c r="C19" s="315" t="s">
        <v>121</v>
      </c>
      <c r="D19" s="312">
        <f t="shared" si="4"/>
        <v>16</v>
      </c>
      <c r="E19" s="106">
        <f t="shared" si="3"/>
        <v>5</v>
      </c>
      <c r="F19" s="336" t="s">
        <v>58</v>
      </c>
      <c r="G19" s="345"/>
      <c r="H19" s="105"/>
      <c r="I19" s="288"/>
      <c r="J19" s="300"/>
      <c r="K19" s="345"/>
      <c r="L19" s="105"/>
      <c r="M19" s="105"/>
      <c r="N19" s="300"/>
      <c r="O19" s="345">
        <v>4</v>
      </c>
      <c r="P19" s="105">
        <v>12</v>
      </c>
      <c r="Q19" s="288" t="s">
        <v>38</v>
      </c>
      <c r="R19" s="300">
        <v>5</v>
      </c>
      <c r="S19" s="345"/>
      <c r="T19" s="105"/>
      <c r="U19" s="105"/>
      <c r="V19" s="336"/>
      <c r="W19" s="417"/>
      <c r="X19" s="283"/>
    </row>
    <row r="20" spans="1:24" s="93" customFormat="1" ht="16.5" thickBot="1" x14ac:dyDescent="0.25">
      <c r="A20" s="299" t="s">
        <v>64</v>
      </c>
      <c r="B20" s="324" t="s">
        <v>122</v>
      </c>
      <c r="C20" s="317" t="s">
        <v>123</v>
      </c>
      <c r="D20" s="314">
        <f t="shared" si="4"/>
        <v>12</v>
      </c>
      <c r="E20" s="303">
        <f t="shared" si="3"/>
        <v>4</v>
      </c>
      <c r="F20" s="338" t="s">
        <v>58</v>
      </c>
      <c r="G20" s="347"/>
      <c r="H20" s="302"/>
      <c r="I20" s="304"/>
      <c r="J20" s="305"/>
      <c r="K20" s="347"/>
      <c r="L20" s="302"/>
      <c r="M20" s="302"/>
      <c r="N20" s="305"/>
      <c r="O20" s="347"/>
      <c r="P20" s="302"/>
      <c r="Q20" s="304"/>
      <c r="R20" s="305"/>
      <c r="S20" s="347">
        <v>4</v>
      </c>
      <c r="T20" s="302">
        <v>8</v>
      </c>
      <c r="U20" s="302" t="s">
        <v>25</v>
      </c>
      <c r="V20" s="338">
        <v>4</v>
      </c>
      <c r="W20" s="417"/>
      <c r="X20" s="283"/>
    </row>
    <row r="21" spans="1:24" s="93" customFormat="1" ht="16.5" thickBot="1" x14ac:dyDescent="0.25">
      <c r="A21" s="299" t="s">
        <v>117</v>
      </c>
      <c r="B21" s="324" t="s">
        <v>124</v>
      </c>
      <c r="C21" s="354" t="s">
        <v>76</v>
      </c>
      <c r="D21" s="355">
        <f>SUM(G21,H21,K21,L21,O21,P21,S21,T21)</f>
        <v>24</v>
      </c>
      <c r="E21" s="356">
        <f t="shared" si="3"/>
        <v>30</v>
      </c>
      <c r="F21" s="357" t="s">
        <v>58</v>
      </c>
      <c r="G21" s="358"/>
      <c r="H21" s="359"/>
      <c r="I21" s="360"/>
      <c r="J21" s="361"/>
      <c r="K21" s="358"/>
      <c r="L21" s="359"/>
      <c r="M21" s="359"/>
      <c r="N21" s="361"/>
      <c r="O21" s="358">
        <v>0</v>
      </c>
      <c r="P21" s="359">
        <v>8</v>
      </c>
      <c r="Q21" s="359" t="s">
        <v>38</v>
      </c>
      <c r="R21" s="361">
        <v>10</v>
      </c>
      <c r="S21" s="358">
        <v>0</v>
      </c>
      <c r="T21" s="359">
        <v>16</v>
      </c>
      <c r="U21" s="359" t="s">
        <v>38</v>
      </c>
      <c r="V21" s="362">
        <v>20</v>
      </c>
      <c r="W21" s="520"/>
      <c r="X21" s="283"/>
    </row>
    <row r="22" spans="1:24" ht="15.75" x14ac:dyDescent="0.2">
      <c r="A22" s="368" t="s">
        <v>77</v>
      </c>
      <c r="B22" s="446"/>
      <c r="C22" s="369"/>
      <c r="D22" s="370">
        <f>SUM(G22,K22,O22,S22)</f>
        <v>116</v>
      </c>
      <c r="E22" s="371">
        <f>SUM(J22,N22,R22,V22)</f>
        <v>59</v>
      </c>
      <c r="F22" s="372"/>
      <c r="G22" s="704">
        <f>SUM(G12,H12,G17,H17)</f>
        <v>0</v>
      </c>
      <c r="H22" s="705"/>
      <c r="I22" s="373"/>
      <c r="J22" s="374">
        <f>SUM(J12,J17)</f>
        <v>0</v>
      </c>
      <c r="K22" s="704">
        <f>SUM(K12,L12,K17,L17)</f>
        <v>40</v>
      </c>
      <c r="L22" s="705"/>
      <c r="M22" s="373"/>
      <c r="N22" s="374">
        <f>SUM(N12,N17)</f>
        <v>12</v>
      </c>
      <c r="O22" s="704">
        <f>SUM(O12,P12,O17,P17)</f>
        <v>36</v>
      </c>
      <c r="P22" s="705"/>
      <c r="Q22" s="373"/>
      <c r="R22" s="374">
        <f>SUM(R12,R17)</f>
        <v>19</v>
      </c>
      <c r="S22" s="704">
        <f>SUM(S12,T12,S17,T17)</f>
        <v>40</v>
      </c>
      <c r="T22" s="705"/>
      <c r="U22" s="373"/>
      <c r="V22" s="372">
        <f>SUM(V12,V17)</f>
        <v>28</v>
      </c>
      <c r="W22" s="526"/>
      <c r="X22" s="101"/>
    </row>
    <row r="23" spans="1:24" ht="15.75" x14ac:dyDescent="0.2">
      <c r="A23" s="298" t="s">
        <v>78</v>
      </c>
      <c r="B23" s="447"/>
      <c r="C23" s="286"/>
      <c r="D23" s="87">
        <f>SUM(G23,K23,O23,S23)</f>
        <v>183</v>
      </c>
      <c r="E23" s="287">
        <f t="shared" si="3"/>
        <v>53</v>
      </c>
      <c r="F23" s="89"/>
      <c r="G23" s="662">
        <f>MSc_L_Alap!$G$27+MSc_L_Alap!$H$27</f>
        <v>100</v>
      </c>
      <c r="H23" s="663"/>
      <c r="I23" s="13"/>
      <c r="J23" s="12">
        <f>MSc_L_Alap!$J$27</f>
        <v>29</v>
      </c>
      <c r="K23" s="662">
        <f>MSc_L_Alap!$K$27+MSc_L_Alap!$L$27</f>
        <v>55</v>
      </c>
      <c r="L23" s="663"/>
      <c r="M23" s="13"/>
      <c r="N23" s="12">
        <f>MSc_L_Alap!$N$27</f>
        <v>16</v>
      </c>
      <c r="O23" s="662">
        <f>MSc_L_Alap!$O$27+MSc_L_Alap!$P$27</f>
        <v>28</v>
      </c>
      <c r="P23" s="663"/>
      <c r="Q23" s="13"/>
      <c r="R23" s="12">
        <f>MSc_L_Alap!$R$27</f>
        <v>8</v>
      </c>
      <c r="S23" s="662">
        <f>MSc_L_Alap!$S$27+MSc_L_Alap!$T$27</f>
        <v>0</v>
      </c>
      <c r="T23" s="663"/>
      <c r="U23" s="13"/>
      <c r="V23" s="14">
        <f>MSc_L_Alap!$V$27</f>
        <v>0</v>
      </c>
      <c r="W23" s="527"/>
      <c r="X23" s="101"/>
    </row>
    <row r="24" spans="1:24" ht="15.75" x14ac:dyDescent="0.2">
      <c r="A24" s="298" t="s">
        <v>79</v>
      </c>
      <c r="B24" s="447"/>
      <c r="C24" s="286"/>
      <c r="D24" s="87">
        <f>SUM(G24,K24,O24,S24)</f>
        <v>16</v>
      </c>
      <c r="E24" s="287">
        <f t="shared" si="3"/>
        <v>6</v>
      </c>
      <c r="F24" s="89"/>
      <c r="G24" s="702">
        <v>0</v>
      </c>
      <c r="H24" s="703"/>
      <c r="I24" s="87"/>
      <c r="J24" s="85">
        <v>0</v>
      </c>
      <c r="K24" s="702">
        <v>0</v>
      </c>
      <c r="L24" s="703"/>
      <c r="M24" s="87"/>
      <c r="N24" s="85">
        <v>0</v>
      </c>
      <c r="O24" s="702">
        <v>8</v>
      </c>
      <c r="P24" s="703"/>
      <c r="Q24" s="87"/>
      <c r="R24" s="85">
        <v>3</v>
      </c>
      <c r="S24" s="702">
        <v>8</v>
      </c>
      <c r="T24" s="703"/>
      <c r="U24" s="87"/>
      <c r="V24" s="89">
        <v>3</v>
      </c>
      <c r="W24" s="527"/>
      <c r="X24" s="101"/>
    </row>
    <row r="25" spans="1:24" ht="15.75" x14ac:dyDescent="0.2">
      <c r="A25" s="653" t="s">
        <v>80</v>
      </c>
      <c r="B25" s="654"/>
      <c r="C25" s="655"/>
      <c r="D25" s="426"/>
      <c r="E25" s="427"/>
      <c r="F25" s="428"/>
      <c r="G25" s="429"/>
      <c r="H25" s="426"/>
      <c r="I25" s="426"/>
      <c r="J25" s="430"/>
      <c r="K25" s="124"/>
      <c r="L25" s="116"/>
      <c r="M25" s="116"/>
      <c r="N25" s="125"/>
      <c r="O25" s="124"/>
      <c r="P25" s="116"/>
      <c r="Q25" s="116"/>
      <c r="R25" s="125"/>
      <c r="S25" s="431">
        <v>8</v>
      </c>
      <c r="T25" s="432">
        <v>0</v>
      </c>
      <c r="U25" s="432" t="s">
        <v>38</v>
      </c>
      <c r="V25" s="525">
        <v>3</v>
      </c>
      <c r="W25" s="527"/>
      <c r="X25" s="101"/>
    </row>
    <row r="26" spans="1:24" ht="16.5" thickBot="1" x14ac:dyDescent="0.25">
      <c r="A26" s="653" t="s">
        <v>81</v>
      </c>
      <c r="B26" s="654"/>
      <c r="C26" s="655"/>
      <c r="D26" s="426"/>
      <c r="E26" s="427"/>
      <c r="F26" s="428"/>
      <c r="G26" s="429"/>
      <c r="H26" s="426"/>
      <c r="I26" s="426"/>
      <c r="J26" s="430"/>
      <c r="K26" s="124"/>
      <c r="L26" s="116"/>
      <c r="M26" s="116"/>
      <c r="N26" s="125"/>
      <c r="O26" s="124">
        <v>8</v>
      </c>
      <c r="P26" s="116">
        <v>0</v>
      </c>
      <c r="Q26" s="116" t="s">
        <v>38</v>
      </c>
      <c r="R26" s="125">
        <v>3</v>
      </c>
      <c r="S26" s="429"/>
      <c r="T26" s="426"/>
      <c r="U26" s="426"/>
      <c r="V26" s="428"/>
      <c r="W26" s="528"/>
      <c r="X26" s="101"/>
    </row>
    <row r="27" spans="1:24" s="103" customFormat="1" ht="15" customHeight="1" thickBot="1" x14ac:dyDescent="0.25">
      <c r="A27" s="643" t="s">
        <v>147</v>
      </c>
      <c r="B27" s="644"/>
      <c r="C27" s="645"/>
      <c r="D27" s="496">
        <f>D28+D29</f>
        <v>12</v>
      </c>
      <c r="E27" s="496">
        <f>E28+E29</f>
        <v>2</v>
      </c>
      <c r="F27" s="497"/>
      <c r="G27" s="498"/>
      <c r="H27" s="499"/>
      <c r="I27" s="499"/>
      <c r="J27" s="500"/>
      <c r="K27" s="498"/>
      <c r="L27" s="499"/>
      <c r="M27" s="499"/>
      <c r="N27" s="500"/>
      <c r="O27" s="498"/>
      <c r="P27" s="499"/>
      <c r="Q27" s="499"/>
      <c r="R27" s="500"/>
      <c r="S27" s="501"/>
      <c r="T27" s="499"/>
      <c r="U27" s="499"/>
      <c r="V27" s="502"/>
      <c r="W27" s="503"/>
    </row>
    <row r="28" spans="1:24" s="103" customFormat="1" ht="15" customHeight="1" x14ac:dyDescent="0.2">
      <c r="A28" s="181" t="s">
        <v>68</v>
      </c>
      <c r="B28" s="142"/>
      <c r="C28" s="504" t="s">
        <v>143</v>
      </c>
      <c r="D28" s="183">
        <f t="shared" ref="D28:D29" si="5">SUM(G28,H28,K28,L28,O28,P28,S28,T28)</f>
        <v>6</v>
      </c>
      <c r="E28" s="183">
        <f t="shared" ref="E28:E29" si="6">SUM(J28,N28,R28,V28)</f>
        <v>1</v>
      </c>
      <c r="F28" s="505"/>
      <c r="G28" s="506">
        <v>0</v>
      </c>
      <c r="H28" s="507">
        <v>6</v>
      </c>
      <c r="I28" s="507" t="s">
        <v>151</v>
      </c>
      <c r="J28" s="508">
        <v>1</v>
      </c>
      <c r="K28" s="506"/>
      <c r="L28" s="507"/>
      <c r="M28" s="507"/>
      <c r="N28" s="508"/>
      <c r="O28" s="506"/>
      <c r="P28" s="507"/>
      <c r="Q28" s="507"/>
      <c r="R28" s="508"/>
      <c r="S28" s="509"/>
      <c r="T28" s="507"/>
      <c r="U28" s="507"/>
      <c r="V28" s="510"/>
      <c r="W28" s="462"/>
    </row>
    <row r="29" spans="1:24" s="103" customFormat="1" ht="15" customHeight="1" thickBot="1" x14ac:dyDescent="0.25">
      <c r="A29" s="511" t="s">
        <v>71</v>
      </c>
      <c r="B29" s="512"/>
      <c r="C29" s="513" t="s">
        <v>144</v>
      </c>
      <c r="D29" s="178">
        <f t="shared" si="5"/>
        <v>6</v>
      </c>
      <c r="E29" s="178">
        <f t="shared" si="6"/>
        <v>1</v>
      </c>
      <c r="F29" s="514"/>
      <c r="G29" s="179"/>
      <c r="H29" s="180"/>
      <c r="I29" s="515"/>
      <c r="J29" s="516"/>
      <c r="K29" s="179">
        <v>0</v>
      </c>
      <c r="L29" s="180">
        <v>6</v>
      </c>
      <c r="M29" s="515" t="s">
        <v>151</v>
      </c>
      <c r="N29" s="516">
        <v>1</v>
      </c>
      <c r="O29" s="179"/>
      <c r="P29" s="180"/>
      <c r="Q29" s="180"/>
      <c r="R29" s="516"/>
      <c r="S29" s="517"/>
      <c r="T29" s="180"/>
      <c r="U29" s="515"/>
      <c r="V29" s="518"/>
      <c r="W29" s="457" t="s">
        <v>143</v>
      </c>
    </row>
    <row r="30" spans="1:24" ht="16.5" thickBot="1" x14ac:dyDescent="0.25">
      <c r="A30" s="684" t="s">
        <v>82</v>
      </c>
      <c r="B30" s="685"/>
      <c r="C30" s="686"/>
      <c r="D30" s="488">
        <f>D22+D23+D24+D27</f>
        <v>327</v>
      </c>
      <c r="E30" s="489">
        <f>E22+E23+E24+E27</f>
        <v>120</v>
      </c>
      <c r="F30" s="490"/>
      <c r="G30" s="491"/>
      <c r="H30" s="488"/>
      <c r="I30" s="488"/>
      <c r="J30" s="492">
        <f>J22+J23+J24+J28</f>
        <v>30</v>
      </c>
      <c r="K30" s="491"/>
      <c r="L30" s="488"/>
      <c r="M30" s="488"/>
      <c r="N30" s="492">
        <f>N22+N23+N24+N29</f>
        <v>29</v>
      </c>
      <c r="O30" s="491"/>
      <c r="P30" s="488"/>
      <c r="Q30" s="488"/>
      <c r="R30" s="492">
        <f>SUM(R22,R23,R24)</f>
        <v>30</v>
      </c>
      <c r="S30" s="491"/>
      <c r="T30" s="488"/>
      <c r="U30" s="488"/>
      <c r="V30" s="492">
        <f>SUM(V22,V23,V24)</f>
        <v>31</v>
      </c>
      <c r="W30" s="292"/>
      <c r="X30" s="101"/>
    </row>
    <row r="31" spans="1:24" ht="15.75" x14ac:dyDescent="0.2">
      <c r="A31" s="363"/>
      <c r="B31" s="448"/>
      <c r="C31" s="364" t="s">
        <v>83</v>
      </c>
      <c r="D31" s="365"/>
      <c r="E31" s="365"/>
      <c r="F31" s="366"/>
      <c r="G31" s="693">
        <f>SUM(G22,G23,G24)</f>
        <v>100</v>
      </c>
      <c r="H31" s="694"/>
      <c r="I31" s="365"/>
      <c r="J31" s="367"/>
      <c r="K31" s="693">
        <f>SUM(K22,K23,K24)</f>
        <v>95</v>
      </c>
      <c r="L31" s="694"/>
      <c r="M31" s="365"/>
      <c r="N31" s="367"/>
      <c r="O31" s="693">
        <f>SUM(O22,O23,O24)</f>
        <v>72</v>
      </c>
      <c r="P31" s="694"/>
      <c r="Q31" s="365"/>
      <c r="R31" s="367"/>
      <c r="S31" s="693">
        <f>SUM(S22,S23,S24)</f>
        <v>48</v>
      </c>
      <c r="T31" s="694"/>
      <c r="U31" s="365"/>
      <c r="V31" s="367"/>
      <c r="W31" s="292"/>
      <c r="X31" s="107"/>
    </row>
    <row r="32" spans="1:24" ht="15.75" x14ac:dyDescent="0.2">
      <c r="A32" s="296"/>
      <c r="B32" s="311"/>
      <c r="C32" s="285" t="s">
        <v>84</v>
      </c>
      <c r="D32" s="289"/>
      <c r="E32" s="289"/>
      <c r="F32" s="337"/>
      <c r="G32" s="346"/>
      <c r="H32" s="289"/>
      <c r="I32" s="114">
        <f>COUNTIF(MSc_L_Alap!I12:I25,"é")+COUNTIF(I13:I21,"é")</f>
        <v>2</v>
      </c>
      <c r="J32" s="301"/>
      <c r="K32" s="346"/>
      <c r="L32" s="289"/>
      <c r="M32" s="114">
        <f>COUNTIF(MSc_L_Alap!M12:M25,"é")+COUNTIF(M13:M21,"é")</f>
        <v>3</v>
      </c>
      <c r="N32" s="301"/>
      <c r="O32" s="346"/>
      <c r="P32" s="289"/>
      <c r="Q32" s="114">
        <v>4</v>
      </c>
      <c r="R32" s="301"/>
      <c r="S32" s="346"/>
      <c r="T32" s="289"/>
      <c r="U32" s="114">
        <v>1</v>
      </c>
      <c r="V32" s="301"/>
      <c r="W32" s="107"/>
      <c r="X32" s="107"/>
    </row>
    <row r="33" spans="1:24" ht="16.5" thickBot="1" x14ac:dyDescent="0.25">
      <c r="A33" s="306"/>
      <c r="B33" s="449"/>
      <c r="C33" s="307" t="s">
        <v>85</v>
      </c>
      <c r="D33" s="308"/>
      <c r="E33" s="308"/>
      <c r="F33" s="339"/>
      <c r="G33" s="348"/>
      <c r="H33" s="308"/>
      <c r="I33" s="209">
        <f>COUNTIF(MSc_L_Alap!I12:I25,"v")+COUNTIF(I13:I21,"v")</f>
        <v>4</v>
      </c>
      <c r="J33" s="309"/>
      <c r="K33" s="348"/>
      <c r="L33" s="308"/>
      <c r="M33" s="209">
        <f>COUNTIF(MSc_L_Alap!M12:M25,"v")+COUNTIF(M13:M21,"v")</f>
        <v>4</v>
      </c>
      <c r="N33" s="309"/>
      <c r="O33" s="348"/>
      <c r="P33" s="308"/>
      <c r="Q33" s="209">
        <f>COUNTIF(MSc_L_Alap!Q12:Q25,"v")+COUNTIF(Q13:Q21,"v")</f>
        <v>2</v>
      </c>
      <c r="R33" s="309"/>
      <c r="S33" s="348"/>
      <c r="T33" s="308"/>
      <c r="U33" s="209">
        <f>COUNTIF(MSc_L_Alap!U12:U25,"v")+COUNTIF(U13:U21,"v")</f>
        <v>2</v>
      </c>
      <c r="V33" s="309"/>
      <c r="W33" s="107"/>
      <c r="X33" s="107"/>
    </row>
    <row r="34" spans="1:24" x14ac:dyDescent="0.2">
      <c r="A34" s="81"/>
      <c r="B34" s="444"/>
      <c r="C34" s="95"/>
      <c r="D34" s="96"/>
      <c r="E34" s="97"/>
      <c r="F34" s="97"/>
      <c r="G34" s="98"/>
      <c r="H34" s="98"/>
      <c r="I34" s="99"/>
      <c r="J34" s="100"/>
      <c r="K34" s="98"/>
      <c r="L34" s="98"/>
      <c r="M34" s="99"/>
      <c r="N34" s="100"/>
      <c r="O34" s="98"/>
      <c r="P34" s="98"/>
      <c r="Q34" s="99"/>
      <c r="R34" s="100"/>
      <c r="S34" s="98"/>
      <c r="T34" s="98"/>
      <c r="U34" s="99"/>
      <c r="V34" s="100"/>
      <c r="W34" s="100"/>
      <c r="X34" s="108"/>
    </row>
    <row r="35" spans="1:24" ht="15.75" x14ac:dyDescent="0.2">
      <c r="A35" s="81"/>
      <c r="B35" s="444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83"/>
      <c r="U35" s="83"/>
      <c r="V35" s="83"/>
      <c r="W35" s="83"/>
      <c r="X35" s="83"/>
    </row>
    <row r="36" spans="1:24" ht="15.75" x14ac:dyDescent="0.2">
      <c r="A36" s="81"/>
      <c r="B36" s="444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83"/>
      <c r="U36" s="83"/>
      <c r="V36" s="83"/>
      <c r="W36" s="83"/>
      <c r="X36" s="108"/>
    </row>
    <row r="37" spans="1:24" ht="18.75" x14ac:dyDescent="0.2">
      <c r="A37" s="10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198" t="s">
        <v>49</v>
      </c>
      <c r="X37" s="108"/>
    </row>
    <row r="38" spans="1:24" ht="18.75" x14ac:dyDescent="0.3">
      <c r="W38" s="199" t="s">
        <v>50</v>
      </c>
    </row>
    <row r="40" spans="1:24" ht="15" x14ac:dyDescent="0.25">
      <c r="C40" s="111" t="s">
        <v>86</v>
      </c>
      <c r="D40" s="493">
        <f>SUM(G12,G17,K12,K17,O12,O17,S12,S17,MSc_L_Alap!G11,MSc_L_Alap!G16,MSc_L_Alap!G20,MSc_L_Alap!K11,MSc_L_Alap!K16,MSc_L_Alap!K20,MSc_L_Alap!O11,MSc_L_Alap!O16,MSc_L_Alap!O20,MSc_L_Alap!S11,MSc_L_Alap!S16,MSc_L_Alap!S20)</f>
        <v>109</v>
      </c>
      <c r="E40" s="494">
        <f>D40/D30</f>
        <v>0.33333333333333331</v>
      </c>
      <c r="F40" s="112"/>
    </row>
    <row r="41" spans="1:24" ht="15" x14ac:dyDescent="0.25">
      <c r="C41" s="111" t="s">
        <v>87</v>
      </c>
      <c r="D41" s="493">
        <f>SUM(H12:I12,H17:I17,L12:M12,L17:M17,P12:Q12,P17:Q17,T12:U12,T17:U17,MSc_L_Alap!H11:I11,MSc_L_Alap!H16:I16,MSc_L_Alap!H20:I20,MSc_L_Alap!L11:M11,MSc_L_Alap!P11:Q11,MSc_L_Alap!T11:U11,MSc_L_Alap!L16:M16,MSc_L_Alap!P16:Q16,MSc_L_Alap!T16:U16,MSc_L_Alap!L20:M20,MSc_L_Alap!P20:Q20,MSc_L_Alap!T20:U20,MSC_L_Minőség!G24,MSC_L_Minőség!K24,MSC_L_Minőség!O24,MSC_L_Minőség!S24)</f>
        <v>206</v>
      </c>
      <c r="E41" s="494">
        <f>D41/D30</f>
        <v>0.62996941896024461</v>
      </c>
      <c r="F41" s="112"/>
    </row>
    <row r="42" spans="1:24" x14ac:dyDescent="0.2">
      <c r="D42" s="495"/>
      <c r="E42" s="495"/>
    </row>
  </sheetData>
  <mergeCells count="34">
    <mergeCell ref="W1:X1"/>
    <mergeCell ref="G23:H23"/>
    <mergeCell ref="K23:L23"/>
    <mergeCell ref="O23:P23"/>
    <mergeCell ref="S23:T23"/>
    <mergeCell ref="G22:H22"/>
    <mergeCell ref="K22:L22"/>
    <mergeCell ref="O22:P22"/>
    <mergeCell ref="S22:T22"/>
    <mergeCell ref="A8:W8"/>
    <mergeCell ref="B9:B10"/>
    <mergeCell ref="C9:C10"/>
    <mergeCell ref="S31:T31"/>
    <mergeCell ref="W2:X2"/>
    <mergeCell ref="G10:J10"/>
    <mergeCell ref="K10:N10"/>
    <mergeCell ref="O10:R10"/>
    <mergeCell ref="S10:V10"/>
    <mergeCell ref="G9:V9"/>
    <mergeCell ref="D5:L5"/>
    <mergeCell ref="W3:X3"/>
    <mergeCell ref="G24:H24"/>
    <mergeCell ref="K24:L24"/>
    <mergeCell ref="O24:P24"/>
    <mergeCell ref="S24:T24"/>
    <mergeCell ref="G31:H31"/>
    <mergeCell ref="K31:L31"/>
    <mergeCell ref="O31:P31"/>
    <mergeCell ref="A30:C30"/>
    <mergeCell ref="A26:C26"/>
    <mergeCell ref="A25:C25"/>
    <mergeCell ref="A12:C12"/>
    <mergeCell ref="A17:C17"/>
    <mergeCell ref="A27:C27"/>
  </mergeCells>
  <phoneticPr fontId="37" type="noConversion"/>
  <pageMargins left="0.51181102362204722" right="0.31496062992125984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topLeftCell="C1" zoomScale="70" zoomScaleNormal="70" workbookViewId="0">
      <selection activeCell="W6" sqref="W6"/>
    </sheetView>
  </sheetViews>
  <sheetFormatPr defaultRowHeight="12.75" x14ac:dyDescent="0.2"/>
  <cols>
    <col min="2" max="2" width="24.85546875" customWidth="1"/>
    <col min="3" max="3" width="79.140625" customWidth="1"/>
    <col min="9" max="9" width="10.42578125" bestFit="1" customWidth="1"/>
    <col min="23" max="23" width="41" customWidth="1"/>
  </cols>
  <sheetData>
    <row r="1" spans="1:26" ht="18" x14ac:dyDescent="0.2">
      <c r="A1" s="1" t="s">
        <v>0</v>
      </c>
      <c r="B1" s="1"/>
      <c r="C1" s="3"/>
      <c r="D1" s="4"/>
      <c r="E1" s="29"/>
      <c r="F1" s="29"/>
      <c r="G1" s="29" t="s">
        <v>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712" t="s">
        <v>176</v>
      </c>
      <c r="W1" s="712"/>
      <c r="X1" s="713"/>
      <c r="Y1" s="713"/>
      <c r="Z1" s="713"/>
    </row>
    <row r="2" spans="1:26" ht="18" x14ac:dyDescent="0.2">
      <c r="A2" s="1" t="s">
        <v>2</v>
      </c>
      <c r="B2" s="1"/>
      <c r="C2" s="3"/>
      <c r="D2" s="4"/>
      <c r="E2" s="29"/>
      <c r="F2" s="29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712" t="s">
        <v>177</v>
      </c>
      <c r="W2" s="712"/>
      <c r="X2" s="713"/>
      <c r="Y2" s="713"/>
      <c r="Z2" s="4"/>
    </row>
    <row r="3" spans="1:26" ht="18" x14ac:dyDescent="0.2">
      <c r="A3" s="1"/>
      <c r="B3" s="1"/>
      <c r="C3" s="3"/>
      <c r="D3" s="4"/>
      <c r="E3" s="29"/>
      <c r="F3" s="29"/>
      <c r="G3" s="29" t="s">
        <v>4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712" t="s">
        <v>195</v>
      </c>
      <c r="W3" s="712"/>
      <c r="X3" s="713"/>
      <c r="Y3" s="713"/>
      <c r="Z3" s="4"/>
    </row>
    <row r="4" spans="1:26" ht="18" x14ac:dyDescent="0.2">
      <c r="A4" s="5"/>
      <c r="B4" s="5"/>
      <c r="C4" s="7"/>
      <c r="D4" s="8"/>
      <c r="E4" s="29"/>
      <c r="F4" s="29"/>
      <c r="G4" s="29" t="s">
        <v>169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8"/>
      <c r="X4" s="8"/>
      <c r="Y4" s="8"/>
      <c r="Z4" s="8"/>
    </row>
    <row r="5" spans="1:26" ht="18.75" x14ac:dyDescent="0.2">
      <c r="A5" s="5"/>
      <c r="B5" s="5"/>
      <c r="C5" s="652" t="s">
        <v>170</v>
      </c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8"/>
      <c r="Y5" s="8"/>
      <c r="Z5" s="8"/>
    </row>
    <row r="6" spans="1:26" x14ac:dyDescent="0.2">
      <c r="A6" s="5"/>
      <c r="B6" s="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8"/>
      <c r="Y6" s="8"/>
      <c r="Z6" s="8"/>
    </row>
    <row r="7" spans="1:26" ht="16.5" thickBot="1" x14ac:dyDescent="0.25">
      <c r="A7" s="577" t="s">
        <v>149</v>
      </c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578"/>
      <c r="W7" s="578"/>
      <c r="X7" s="8"/>
      <c r="Y7" s="8"/>
      <c r="Z7" s="8"/>
    </row>
    <row r="8" spans="1:26" ht="16.5" thickBot="1" x14ac:dyDescent="0.25">
      <c r="A8" s="593"/>
      <c r="B8" s="595" t="s">
        <v>6</v>
      </c>
      <c r="C8" s="597" t="s">
        <v>7</v>
      </c>
      <c r="D8" s="467" t="s">
        <v>8</v>
      </c>
      <c r="E8" s="664" t="s">
        <v>90</v>
      </c>
      <c r="F8" s="680" t="s">
        <v>10</v>
      </c>
      <c r="G8" s="615" t="s">
        <v>11</v>
      </c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534"/>
      <c r="X8" s="10"/>
      <c r="Y8" s="10"/>
      <c r="Z8" s="10"/>
    </row>
    <row r="9" spans="1:26" ht="16.5" thickBot="1" x14ac:dyDescent="0.25">
      <c r="A9" s="594"/>
      <c r="B9" s="596"/>
      <c r="C9" s="598"/>
      <c r="D9" s="468" t="s">
        <v>13</v>
      </c>
      <c r="E9" s="665"/>
      <c r="F9" s="681"/>
      <c r="G9" s="615">
        <v>1</v>
      </c>
      <c r="H9" s="616"/>
      <c r="I9" s="616"/>
      <c r="J9" s="617"/>
      <c r="K9" s="615">
        <v>2</v>
      </c>
      <c r="L9" s="616"/>
      <c r="M9" s="616"/>
      <c r="N9" s="617"/>
      <c r="O9" s="615">
        <v>3</v>
      </c>
      <c r="P9" s="616"/>
      <c r="Q9" s="616"/>
      <c r="R9" s="617"/>
      <c r="S9" s="615">
        <v>4</v>
      </c>
      <c r="T9" s="616"/>
      <c r="U9" s="616"/>
      <c r="V9" s="616"/>
      <c r="W9" s="460" t="s">
        <v>91</v>
      </c>
      <c r="X9" s="10"/>
      <c r="Y9" s="10"/>
      <c r="Z9" s="10"/>
    </row>
    <row r="10" spans="1:26" ht="16.5" thickBot="1" x14ac:dyDescent="0.25">
      <c r="A10" s="590" t="s">
        <v>92</v>
      </c>
      <c r="B10" s="714"/>
      <c r="C10" s="592"/>
      <c r="D10" s="278"/>
      <c r="E10" s="279"/>
      <c r="F10" s="280"/>
      <c r="G10" s="278" t="s">
        <v>18</v>
      </c>
      <c r="H10" s="281" t="s">
        <v>19</v>
      </c>
      <c r="I10" s="281" t="s">
        <v>20</v>
      </c>
      <c r="J10" s="282" t="s">
        <v>21</v>
      </c>
      <c r="K10" s="278" t="s">
        <v>18</v>
      </c>
      <c r="L10" s="281" t="s">
        <v>19</v>
      </c>
      <c r="M10" s="281" t="s">
        <v>20</v>
      </c>
      <c r="N10" s="282" t="s">
        <v>21</v>
      </c>
      <c r="O10" s="278" t="s">
        <v>18</v>
      </c>
      <c r="P10" s="281" t="s">
        <v>19</v>
      </c>
      <c r="Q10" s="281" t="s">
        <v>20</v>
      </c>
      <c r="R10" s="282" t="s">
        <v>21</v>
      </c>
      <c r="S10" s="278" t="s">
        <v>18</v>
      </c>
      <c r="T10" s="281" t="s">
        <v>19</v>
      </c>
      <c r="U10" s="281" t="s">
        <v>20</v>
      </c>
      <c r="V10" s="538" t="s">
        <v>21</v>
      </c>
      <c r="W10" s="544" t="s">
        <v>6</v>
      </c>
      <c r="X10" s="10"/>
      <c r="Y10" s="10"/>
      <c r="Z10" s="10"/>
    </row>
    <row r="11" spans="1:26" ht="16.5" thickBot="1" x14ac:dyDescent="0.25">
      <c r="A11" s="677" t="s">
        <v>93</v>
      </c>
      <c r="B11" s="678"/>
      <c r="C11" s="679"/>
      <c r="D11" s="276">
        <f>SUM(D12:D15)</f>
        <v>52</v>
      </c>
      <c r="E11" s="276">
        <f>SUM(E12:E15)</f>
        <v>17</v>
      </c>
      <c r="F11" s="277"/>
      <c r="G11" s="172">
        <v>0</v>
      </c>
      <c r="H11" s="173">
        <v>0</v>
      </c>
      <c r="I11" s="174"/>
      <c r="J11" s="176">
        <v>0</v>
      </c>
      <c r="K11" s="172">
        <f>SUM(K12:K15)</f>
        <v>0</v>
      </c>
      <c r="L11" s="172">
        <f t="shared" ref="L11:P11" si="0">SUM(L12:L15)</f>
        <v>16</v>
      </c>
      <c r="M11" s="172"/>
      <c r="N11" s="172">
        <f t="shared" si="0"/>
        <v>5</v>
      </c>
      <c r="O11" s="172">
        <f t="shared" si="0"/>
        <v>8</v>
      </c>
      <c r="P11" s="172">
        <f t="shared" si="0"/>
        <v>16</v>
      </c>
      <c r="Q11" s="172"/>
      <c r="R11" s="172">
        <f t="shared" ref="R11:T11" si="1">SUM(R12:R15)</f>
        <v>8</v>
      </c>
      <c r="S11" s="172">
        <f t="shared" si="1"/>
        <v>4</v>
      </c>
      <c r="T11" s="172">
        <f t="shared" si="1"/>
        <v>8</v>
      </c>
      <c r="U11" s="172"/>
      <c r="V11" s="539">
        <f t="shared" ref="V11" si="2">SUM(V12:V15)</f>
        <v>4</v>
      </c>
      <c r="W11" s="177"/>
      <c r="X11" s="10"/>
      <c r="Y11" s="10"/>
      <c r="Z11" s="10"/>
    </row>
    <row r="12" spans="1:26" ht="15.75" x14ac:dyDescent="0.2">
      <c r="A12" s="181" t="s">
        <v>142</v>
      </c>
      <c r="B12" s="563" t="s">
        <v>178</v>
      </c>
      <c r="C12" s="564" t="s">
        <v>171</v>
      </c>
      <c r="D12" s="272">
        <f t="shared" ref="D12:D15" si="3">SUM(G12,H12,K12,L12,O12,P12,T12,S12)</f>
        <v>16</v>
      </c>
      <c r="E12" s="273">
        <f t="shared" ref="E12:E15" si="4">SUM(J12,N12,R12,V12)</f>
        <v>5</v>
      </c>
      <c r="F12" s="274" t="s">
        <v>58</v>
      </c>
      <c r="G12" s="185"/>
      <c r="H12" s="186"/>
      <c r="I12" s="187"/>
      <c r="J12" s="239"/>
      <c r="K12" s="185">
        <v>0</v>
      </c>
      <c r="L12" s="186">
        <v>16</v>
      </c>
      <c r="M12" s="186" t="s">
        <v>25</v>
      </c>
      <c r="N12" s="239">
        <v>5</v>
      </c>
      <c r="O12" s="185"/>
      <c r="P12" s="186"/>
      <c r="Q12" s="186"/>
      <c r="R12" s="239"/>
      <c r="S12" s="185"/>
      <c r="T12" s="186"/>
      <c r="U12" s="186"/>
      <c r="V12" s="274"/>
      <c r="W12" s="462"/>
      <c r="X12" s="103"/>
      <c r="Y12" s="103"/>
      <c r="Z12" s="103"/>
    </row>
    <row r="13" spans="1:26" ht="15.75" x14ac:dyDescent="0.2">
      <c r="A13" s="181" t="s">
        <v>145</v>
      </c>
      <c r="B13" s="563" t="s">
        <v>179</v>
      </c>
      <c r="C13" s="565" t="s">
        <v>193</v>
      </c>
      <c r="D13" s="259">
        <f t="shared" si="3"/>
        <v>12</v>
      </c>
      <c r="E13" s="273">
        <f t="shared" si="4"/>
        <v>4</v>
      </c>
      <c r="F13" s="118" t="s">
        <v>58</v>
      </c>
      <c r="G13" s="124"/>
      <c r="H13" s="116"/>
      <c r="I13" s="117"/>
      <c r="J13" s="204"/>
      <c r="K13" s="124"/>
      <c r="L13" s="116"/>
      <c r="M13" s="116"/>
      <c r="N13" s="204"/>
      <c r="O13" s="124">
        <v>4</v>
      </c>
      <c r="P13" s="116">
        <v>8</v>
      </c>
      <c r="Q13" s="116" t="s">
        <v>38</v>
      </c>
      <c r="R13" s="204">
        <v>4</v>
      </c>
      <c r="S13" s="124"/>
      <c r="T13" s="116"/>
      <c r="U13" s="116"/>
      <c r="V13" s="118"/>
      <c r="W13" s="536"/>
      <c r="X13" s="103"/>
      <c r="Y13" s="103"/>
      <c r="Z13" s="103"/>
    </row>
    <row r="14" spans="1:26" ht="15.75" x14ac:dyDescent="0.2">
      <c r="A14" s="181" t="s">
        <v>146</v>
      </c>
      <c r="B14" s="563" t="s">
        <v>180</v>
      </c>
      <c r="C14" s="565" t="s">
        <v>194</v>
      </c>
      <c r="D14" s="259">
        <f t="shared" si="3"/>
        <v>12</v>
      </c>
      <c r="E14" s="273">
        <f t="shared" si="4"/>
        <v>4</v>
      </c>
      <c r="F14" s="118" t="s">
        <v>58</v>
      </c>
      <c r="G14" s="124"/>
      <c r="H14" s="116"/>
      <c r="I14" s="117"/>
      <c r="J14" s="204"/>
      <c r="K14" s="124"/>
      <c r="L14" s="116"/>
      <c r="M14" s="116"/>
      <c r="N14" s="204"/>
      <c r="O14" s="124"/>
      <c r="P14" s="116"/>
      <c r="Q14" s="116"/>
      <c r="R14" s="204"/>
      <c r="S14" s="124">
        <v>4</v>
      </c>
      <c r="T14" s="116">
        <v>8</v>
      </c>
      <c r="U14" s="116" t="s">
        <v>25</v>
      </c>
      <c r="V14" s="118">
        <v>4</v>
      </c>
      <c r="W14" s="536"/>
      <c r="X14" s="103"/>
      <c r="Y14" s="103"/>
      <c r="Z14" s="103"/>
    </row>
    <row r="15" spans="1:26" ht="16.5" thickBot="1" x14ac:dyDescent="0.25">
      <c r="A15" s="181" t="s">
        <v>56</v>
      </c>
      <c r="B15" s="563" t="s">
        <v>181</v>
      </c>
      <c r="C15" s="565" t="s">
        <v>172</v>
      </c>
      <c r="D15" s="259">
        <f t="shared" si="3"/>
        <v>12</v>
      </c>
      <c r="E15" s="273">
        <f t="shared" si="4"/>
        <v>4</v>
      </c>
      <c r="F15" s="118" t="s">
        <v>58</v>
      </c>
      <c r="G15" s="124"/>
      <c r="H15" s="116"/>
      <c r="I15" s="117"/>
      <c r="J15" s="204"/>
      <c r="K15" s="124"/>
      <c r="L15" s="116"/>
      <c r="M15" s="116"/>
      <c r="N15" s="204"/>
      <c r="O15" s="124">
        <v>4</v>
      </c>
      <c r="P15" s="116">
        <v>8</v>
      </c>
      <c r="Q15" s="116" t="s">
        <v>25</v>
      </c>
      <c r="R15" s="204">
        <v>4</v>
      </c>
      <c r="S15" s="124"/>
      <c r="T15" s="116"/>
      <c r="U15" s="116"/>
      <c r="V15" s="118"/>
      <c r="W15" s="417"/>
      <c r="X15" s="103"/>
      <c r="Y15" s="103"/>
      <c r="Z15" s="103"/>
    </row>
    <row r="16" spans="1:26" ht="16.5" thickBot="1" x14ac:dyDescent="0.25">
      <c r="A16" s="718" t="s">
        <v>100</v>
      </c>
      <c r="B16" s="719"/>
      <c r="C16" s="720"/>
      <c r="D16" s="275">
        <f>SUM(D17:D20)</f>
        <v>64</v>
      </c>
      <c r="E16" s="276">
        <f>SUM(E17:E20)</f>
        <v>42</v>
      </c>
      <c r="F16" s="277"/>
      <c r="G16" s="172">
        <f>SUM(G17:G20)</f>
        <v>0</v>
      </c>
      <c r="H16" s="173">
        <f>SUM(H17:H20)</f>
        <v>0</v>
      </c>
      <c r="I16" s="174"/>
      <c r="J16" s="246">
        <f>SUM(J17:J20)</f>
        <v>0</v>
      </c>
      <c r="K16" s="172">
        <f>SUM(K17:K20)</f>
        <v>4</v>
      </c>
      <c r="L16" s="173">
        <f>SUM(L17:L20)</f>
        <v>8</v>
      </c>
      <c r="M16" s="175"/>
      <c r="N16" s="246">
        <f>SUM(N17:N20)</f>
        <v>4</v>
      </c>
      <c r="O16" s="172">
        <f>SUM(O17:O20)</f>
        <v>4</v>
      </c>
      <c r="P16" s="173">
        <f>SUM(P17:P20)</f>
        <v>16</v>
      </c>
      <c r="Q16" s="173"/>
      <c r="R16" s="246">
        <f>SUM(R17:R20)</f>
        <v>14</v>
      </c>
      <c r="S16" s="172">
        <f>SUM(S17:S20)</f>
        <v>4</v>
      </c>
      <c r="T16" s="173">
        <f>SUM(T17:T20)</f>
        <v>28</v>
      </c>
      <c r="U16" s="173"/>
      <c r="V16" s="540">
        <f>SUM(V17:V20)</f>
        <v>24</v>
      </c>
      <c r="W16" s="177"/>
      <c r="X16" s="10"/>
      <c r="Y16" s="10"/>
      <c r="Z16" s="10"/>
    </row>
    <row r="17" spans="1:26" ht="15.75" x14ac:dyDescent="0.2">
      <c r="A17" s="181" t="s">
        <v>59</v>
      </c>
      <c r="B17" s="563" t="s">
        <v>182</v>
      </c>
      <c r="C17" s="564" t="s">
        <v>173</v>
      </c>
      <c r="D17" s="272">
        <f t="shared" ref="D17:D19" si="5">SUM(G17,H17,K17,L17,O17,P17,S17,T17)</f>
        <v>12</v>
      </c>
      <c r="E17" s="273">
        <f t="shared" ref="E17:E23" si="6">SUM(J17,N17,R17,V17)</f>
        <v>4</v>
      </c>
      <c r="F17" s="274" t="s">
        <v>58</v>
      </c>
      <c r="G17" s="185"/>
      <c r="H17" s="186"/>
      <c r="I17" s="187"/>
      <c r="J17" s="239"/>
      <c r="K17" s="185">
        <v>4</v>
      </c>
      <c r="L17" s="186">
        <v>8</v>
      </c>
      <c r="M17" s="186" t="s">
        <v>25</v>
      </c>
      <c r="N17" s="239">
        <v>4</v>
      </c>
      <c r="O17" s="185"/>
      <c r="P17" s="186"/>
      <c r="Q17" s="186"/>
      <c r="R17" s="239"/>
      <c r="S17" s="185"/>
      <c r="T17" s="186"/>
      <c r="U17" s="186"/>
      <c r="V17" s="274"/>
      <c r="W17" s="462"/>
      <c r="X17" s="103"/>
      <c r="Y17" s="103"/>
      <c r="Z17" s="103"/>
    </row>
    <row r="18" spans="1:26" ht="15.75" x14ac:dyDescent="0.2">
      <c r="A18" s="181" t="s">
        <v>61</v>
      </c>
      <c r="B18" s="450" t="s">
        <v>183</v>
      </c>
      <c r="C18" s="564" t="s">
        <v>174</v>
      </c>
      <c r="D18" s="454">
        <f t="shared" si="5"/>
        <v>12</v>
      </c>
      <c r="E18" s="463">
        <f t="shared" si="6"/>
        <v>4</v>
      </c>
      <c r="F18" s="211" t="s">
        <v>58</v>
      </c>
      <c r="G18" s="122"/>
      <c r="H18" s="114"/>
      <c r="I18" s="115"/>
      <c r="J18" s="203"/>
      <c r="K18" s="122"/>
      <c r="L18" s="114"/>
      <c r="M18" s="114"/>
      <c r="N18" s="203"/>
      <c r="O18" s="122">
        <v>4</v>
      </c>
      <c r="P18" s="114">
        <v>8</v>
      </c>
      <c r="Q18" s="114" t="s">
        <v>38</v>
      </c>
      <c r="R18" s="203">
        <v>4</v>
      </c>
      <c r="S18" s="122"/>
      <c r="T18" s="114"/>
      <c r="U18" s="114"/>
      <c r="V18" s="211"/>
      <c r="W18" s="417"/>
      <c r="X18" s="103"/>
      <c r="Y18" s="103"/>
      <c r="Z18" s="103"/>
    </row>
    <row r="19" spans="1:26" ht="15.75" x14ac:dyDescent="0.2">
      <c r="A19" s="181" t="s">
        <v>64</v>
      </c>
      <c r="B19" s="450" t="s">
        <v>184</v>
      </c>
      <c r="C19" s="139" t="s">
        <v>175</v>
      </c>
      <c r="D19" s="454">
        <f t="shared" si="5"/>
        <v>16</v>
      </c>
      <c r="E19" s="463">
        <f t="shared" si="6"/>
        <v>4</v>
      </c>
      <c r="F19" s="211" t="s">
        <v>58</v>
      </c>
      <c r="G19" s="122"/>
      <c r="H19" s="114"/>
      <c r="I19" s="115"/>
      <c r="J19" s="203"/>
      <c r="K19" s="122"/>
      <c r="L19" s="114"/>
      <c r="M19" s="114"/>
      <c r="N19" s="203"/>
      <c r="O19" s="122"/>
      <c r="P19" s="114"/>
      <c r="Q19" s="114"/>
      <c r="R19" s="203"/>
      <c r="S19" s="122">
        <v>4</v>
      </c>
      <c r="T19" s="114">
        <v>12</v>
      </c>
      <c r="U19" s="114" t="s">
        <v>25</v>
      </c>
      <c r="V19" s="211">
        <v>4</v>
      </c>
      <c r="W19" s="417"/>
      <c r="X19" s="103"/>
      <c r="Y19" s="103"/>
      <c r="Z19" s="103"/>
    </row>
    <row r="20" spans="1:26" ht="16.5" thickBot="1" x14ac:dyDescent="0.25">
      <c r="A20" s="181" t="s">
        <v>117</v>
      </c>
      <c r="B20" s="563" t="s">
        <v>185</v>
      </c>
      <c r="C20" s="513" t="s">
        <v>76</v>
      </c>
      <c r="D20" s="261">
        <f>SUM(G20,H20,K20,L20,O20,P20,S20,T20)</f>
        <v>24</v>
      </c>
      <c r="E20" s="262">
        <f t="shared" si="6"/>
        <v>30</v>
      </c>
      <c r="F20" s="263" t="s">
        <v>58</v>
      </c>
      <c r="G20" s="165"/>
      <c r="H20" s="166"/>
      <c r="I20" s="167"/>
      <c r="J20" s="264"/>
      <c r="K20" s="165"/>
      <c r="L20" s="166"/>
      <c r="M20" s="166"/>
      <c r="N20" s="264"/>
      <c r="O20" s="265">
        <v>0</v>
      </c>
      <c r="P20" s="266">
        <v>8</v>
      </c>
      <c r="Q20" s="266" t="s">
        <v>38</v>
      </c>
      <c r="R20" s="267">
        <v>10</v>
      </c>
      <c r="S20" s="265">
        <v>0</v>
      </c>
      <c r="T20" s="266">
        <v>16</v>
      </c>
      <c r="U20" s="266" t="s">
        <v>38</v>
      </c>
      <c r="V20" s="541">
        <v>20</v>
      </c>
      <c r="W20" s="537"/>
      <c r="X20" s="10"/>
      <c r="Y20" s="10"/>
      <c r="Z20" s="10"/>
    </row>
    <row r="21" spans="1:26" ht="15.75" x14ac:dyDescent="0.2">
      <c r="A21" s="656" t="s">
        <v>77</v>
      </c>
      <c r="B21" s="657"/>
      <c r="C21" s="658"/>
      <c r="D21" s="271">
        <f>D11+D16</f>
        <v>116</v>
      </c>
      <c r="E21" s="205">
        <f>SUM(E16,E11)</f>
        <v>59</v>
      </c>
      <c r="F21" s="212"/>
      <c r="G21" s="669">
        <f>SUM(G11,H11,G16,H16)</f>
        <v>0</v>
      </c>
      <c r="H21" s="670"/>
      <c r="I21" s="206"/>
      <c r="J21" s="207">
        <f>SUM(J11,J16)</f>
        <v>0</v>
      </c>
      <c r="K21" s="669">
        <f>SUM(K11,L11,K16,L16)</f>
        <v>28</v>
      </c>
      <c r="L21" s="670"/>
      <c r="M21" s="206"/>
      <c r="N21" s="207">
        <f>SUM(N11,N16)</f>
        <v>9</v>
      </c>
      <c r="O21" s="669">
        <f>SUM(O11,P11,O16,P16)</f>
        <v>44</v>
      </c>
      <c r="P21" s="670"/>
      <c r="Q21" s="206"/>
      <c r="R21" s="207">
        <f>SUM(R11,R16)</f>
        <v>22</v>
      </c>
      <c r="S21" s="669">
        <f>SUM(S11,T11,S16,T16)</f>
        <v>44</v>
      </c>
      <c r="T21" s="670"/>
      <c r="U21" s="206"/>
      <c r="V21" s="212">
        <f>SUM(V11,V16)</f>
        <v>28</v>
      </c>
      <c r="W21" s="547"/>
      <c r="X21" s="10"/>
      <c r="Y21" s="10"/>
      <c r="Z21" s="10"/>
    </row>
    <row r="22" spans="1:26" ht="16.5" thickBot="1" x14ac:dyDescent="0.25">
      <c r="A22" s="721" t="s">
        <v>78</v>
      </c>
      <c r="B22" s="722"/>
      <c r="C22" s="723"/>
      <c r="D22" s="549">
        <f>SUM(G22,K22,O22,S22)</f>
        <v>183</v>
      </c>
      <c r="E22" s="550">
        <f>J22+N22+R22</f>
        <v>53</v>
      </c>
      <c r="F22" s="551"/>
      <c r="G22" s="724">
        <f>[1]MSc_L_Alap!$G$27+[1]MSc_L_Alap!$H$27</f>
        <v>100</v>
      </c>
      <c r="H22" s="725"/>
      <c r="I22" s="552"/>
      <c r="J22" s="553">
        <f>[1]MSc_L_Alap!$J$27</f>
        <v>29</v>
      </c>
      <c r="K22" s="724">
        <f>[1]MSc_L_Alap!$K$27+[1]MSc_L_Alap!$L$27</f>
        <v>55</v>
      </c>
      <c r="L22" s="725"/>
      <c r="M22" s="552"/>
      <c r="N22" s="553">
        <f>[1]MSc_L_Alap!$N$27</f>
        <v>16</v>
      </c>
      <c r="O22" s="724">
        <f>[1]MSc_L_Alap!$O$27+[1]MSc_L_Alap!$P$27</f>
        <v>28</v>
      </c>
      <c r="P22" s="725"/>
      <c r="Q22" s="552"/>
      <c r="R22" s="553">
        <f>[1]MSc_L_Alap!$R$27</f>
        <v>8</v>
      </c>
      <c r="S22" s="724">
        <f>[1]MSc_L_Alap!$S$27+[1]MSc_L_Alap!$T$27</f>
        <v>0</v>
      </c>
      <c r="T22" s="725"/>
      <c r="U22" s="552"/>
      <c r="V22" s="551">
        <f>[1]MSc_L_Alap!$V$27</f>
        <v>0</v>
      </c>
      <c r="W22" s="554"/>
      <c r="X22" s="10"/>
      <c r="Y22" s="10"/>
      <c r="Z22" s="10"/>
    </row>
    <row r="23" spans="1:26" ht="15.75" x14ac:dyDescent="0.2">
      <c r="A23" s="715" t="s">
        <v>79</v>
      </c>
      <c r="B23" s="716"/>
      <c r="C23" s="717"/>
      <c r="D23" s="535">
        <f>SUM(G23,K23,O23,S23)</f>
        <v>16</v>
      </c>
      <c r="E23" s="205">
        <f t="shared" si="6"/>
        <v>6</v>
      </c>
      <c r="F23" s="212"/>
      <c r="G23" s="669">
        <v>0</v>
      </c>
      <c r="H23" s="670"/>
      <c r="I23" s="206"/>
      <c r="J23" s="207">
        <v>0</v>
      </c>
      <c r="K23" s="669">
        <v>8</v>
      </c>
      <c r="L23" s="670"/>
      <c r="M23" s="206"/>
      <c r="N23" s="207">
        <v>3</v>
      </c>
      <c r="O23" s="669">
        <v>0</v>
      </c>
      <c r="P23" s="670"/>
      <c r="Q23" s="206"/>
      <c r="R23" s="207">
        <v>0</v>
      </c>
      <c r="S23" s="669">
        <v>8</v>
      </c>
      <c r="T23" s="670"/>
      <c r="U23" s="206"/>
      <c r="V23" s="212">
        <v>3</v>
      </c>
      <c r="W23" s="547"/>
      <c r="X23" s="10"/>
      <c r="Y23" s="10"/>
      <c r="Z23" s="10"/>
    </row>
    <row r="24" spans="1:26" ht="15.75" x14ac:dyDescent="0.2">
      <c r="A24" s="653" t="s">
        <v>80</v>
      </c>
      <c r="B24" s="654"/>
      <c r="C24" s="655"/>
      <c r="D24" s="253"/>
      <c r="E24" s="424"/>
      <c r="F24" s="425"/>
      <c r="G24" s="253"/>
      <c r="H24" s="250"/>
      <c r="I24" s="250"/>
      <c r="J24" s="254"/>
      <c r="K24" s="124"/>
      <c r="L24" s="116"/>
      <c r="M24" s="116"/>
      <c r="N24" s="125"/>
      <c r="O24" s="124"/>
      <c r="P24" s="116"/>
      <c r="Q24" s="116"/>
      <c r="R24" s="125"/>
      <c r="S24" s="179">
        <v>8</v>
      </c>
      <c r="T24" s="180">
        <v>0</v>
      </c>
      <c r="U24" s="180" t="s">
        <v>38</v>
      </c>
      <c r="V24" s="524">
        <v>3</v>
      </c>
      <c r="W24" s="522"/>
      <c r="X24" s="10"/>
      <c r="Y24" s="10"/>
      <c r="Z24" s="10"/>
    </row>
    <row r="25" spans="1:26" ht="16.5" thickBot="1" x14ac:dyDescent="0.25">
      <c r="A25" s="728" t="s">
        <v>81</v>
      </c>
      <c r="B25" s="729"/>
      <c r="C25" s="730"/>
      <c r="D25" s="555"/>
      <c r="E25" s="556"/>
      <c r="F25" s="557"/>
      <c r="G25" s="555"/>
      <c r="H25" s="558"/>
      <c r="I25" s="558"/>
      <c r="J25" s="559"/>
      <c r="K25" s="126">
        <v>8</v>
      </c>
      <c r="L25" s="127">
        <v>0</v>
      </c>
      <c r="M25" s="127" t="s">
        <v>38</v>
      </c>
      <c r="N25" s="560">
        <v>3</v>
      </c>
      <c r="O25" s="126"/>
      <c r="P25" s="127"/>
      <c r="Q25" s="127"/>
      <c r="R25" s="560"/>
      <c r="S25" s="555"/>
      <c r="T25" s="558"/>
      <c r="U25" s="558"/>
      <c r="V25" s="557"/>
      <c r="W25" s="523"/>
      <c r="X25" s="10"/>
      <c r="Y25" s="10"/>
      <c r="Z25" s="10"/>
    </row>
    <row r="26" spans="1:26" ht="16.5" thickBot="1" x14ac:dyDescent="0.25">
      <c r="A26" s="643" t="s">
        <v>147</v>
      </c>
      <c r="B26" s="644"/>
      <c r="C26" s="645"/>
      <c r="D26" s="496">
        <f>D27+D28</f>
        <v>12</v>
      </c>
      <c r="E26" s="496">
        <f>E27+E28</f>
        <v>2</v>
      </c>
      <c r="F26" s="497"/>
      <c r="G26" s="726">
        <v>6</v>
      </c>
      <c r="H26" s="727"/>
      <c r="I26" s="499"/>
      <c r="J26" s="500">
        <v>1</v>
      </c>
      <c r="K26" s="726">
        <v>6</v>
      </c>
      <c r="L26" s="727"/>
      <c r="M26" s="499"/>
      <c r="N26" s="500">
        <v>1</v>
      </c>
      <c r="O26" s="498"/>
      <c r="P26" s="499"/>
      <c r="Q26" s="499"/>
      <c r="R26" s="500"/>
      <c r="S26" s="501"/>
      <c r="T26" s="499"/>
      <c r="U26" s="499"/>
      <c r="V26" s="542"/>
      <c r="W26" s="503"/>
      <c r="X26" s="103"/>
      <c r="Y26" s="103"/>
      <c r="Z26" s="103"/>
    </row>
    <row r="27" spans="1:26" ht="15.75" x14ac:dyDescent="0.2">
      <c r="A27" s="181" t="s">
        <v>68</v>
      </c>
      <c r="B27" s="142"/>
      <c r="C27" s="504" t="s">
        <v>143</v>
      </c>
      <c r="D27" s="183">
        <f t="shared" ref="D27:D28" si="7">SUM(G27,H27,K27,L27,O27,P27,S27,T27)</f>
        <v>6</v>
      </c>
      <c r="E27" s="183">
        <f t="shared" ref="E27:E28" si="8">SUM(J27,N27,R27,V27)</f>
        <v>1</v>
      </c>
      <c r="F27" s="505"/>
      <c r="G27" s="506">
        <v>0</v>
      </c>
      <c r="H27" s="507">
        <v>6</v>
      </c>
      <c r="I27" s="507" t="s">
        <v>151</v>
      </c>
      <c r="J27" s="508">
        <v>1</v>
      </c>
      <c r="K27" s="506"/>
      <c r="L27" s="507"/>
      <c r="M27" s="507"/>
      <c r="N27" s="508"/>
      <c r="O27" s="506"/>
      <c r="P27" s="507"/>
      <c r="Q27" s="507"/>
      <c r="R27" s="508"/>
      <c r="S27" s="509"/>
      <c r="T27" s="507"/>
      <c r="U27" s="507"/>
      <c r="V27" s="543"/>
      <c r="W27" s="462"/>
      <c r="X27" s="103"/>
      <c r="Y27" s="103"/>
      <c r="Z27" s="103"/>
    </row>
    <row r="28" spans="1:26" ht="16.5" thickBot="1" x14ac:dyDescent="0.25">
      <c r="A28" s="511" t="s">
        <v>71</v>
      </c>
      <c r="B28" s="512"/>
      <c r="C28" s="513" t="s">
        <v>144</v>
      </c>
      <c r="D28" s="178">
        <f t="shared" si="7"/>
        <v>6</v>
      </c>
      <c r="E28" s="178">
        <f t="shared" si="8"/>
        <v>1</v>
      </c>
      <c r="F28" s="514"/>
      <c r="G28" s="179"/>
      <c r="H28" s="180"/>
      <c r="I28" s="515"/>
      <c r="J28" s="516"/>
      <c r="K28" s="179">
        <v>0</v>
      </c>
      <c r="L28" s="180">
        <v>6</v>
      </c>
      <c r="M28" s="515" t="s">
        <v>151</v>
      </c>
      <c r="N28" s="516">
        <v>1</v>
      </c>
      <c r="O28" s="179"/>
      <c r="P28" s="180"/>
      <c r="Q28" s="180"/>
      <c r="R28" s="516"/>
      <c r="S28" s="517"/>
      <c r="T28" s="180"/>
      <c r="U28" s="515"/>
      <c r="V28" s="518"/>
      <c r="W28" s="545" t="s">
        <v>143</v>
      </c>
      <c r="X28" s="103"/>
      <c r="Y28" s="103"/>
      <c r="Z28" s="103"/>
    </row>
    <row r="29" spans="1:26" ht="16.5" thickBot="1" x14ac:dyDescent="0.25">
      <c r="A29" s="666" t="s">
        <v>82</v>
      </c>
      <c r="B29" s="667"/>
      <c r="C29" s="668"/>
      <c r="D29" s="479">
        <f>D21+D22+D23+D26</f>
        <v>327</v>
      </c>
      <c r="E29" s="480">
        <f>E21+E22+E23+E26</f>
        <v>120</v>
      </c>
      <c r="F29" s="481"/>
      <c r="G29" s="479"/>
      <c r="H29" s="482"/>
      <c r="I29" s="482"/>
      <c r="J29" s="483">
        <f>J21+J22+J23+J27</f>
        <v>30</v>
      </c>
      <c r="K29" s="479"/>
      <c r="L29" s="482"/>
      <c r="M29" s="482"/>
      <c r="N29" s="483">
        <f>N21+N22+N23+N28</f>
        <v>29</v>
      </c>
      <c r="O29" s="479"/>
      <c r="P29" s="482"/>
      <c r="Q29" s="482"/>
      <c r="R29" s="483">
        <f>SUM(R21,R22,R23)</f>
        <v>30</v>
      </c>
      <c r="S29" s="479"/>
      <c r="T29" s="482"/>
      <c r="U29" s="482"/>
      <c r="V29" s="481">
        <f>SUM(V21,V22,V23)</f>
        <v>31</v>
      </c>
      <c r="W29" s="548"/>
      <c r="X29" s="10"/>
      <c r="Y29" s="10"/>
      <c r="Z29" s="10"/>
    </row>
    <row r="30" spans="1:26" ht="15.75" x14ac:dyDescent="0.2">
      <c r="A30" s="141"/>
      <c r="B30" s="439"/>
      <c r="C30" s="269" t="s">
        <v>83</v>
      </c>
      <c r="D30" s="145"/>
      <c r="E30" s="146"/>
      <c r="F30" s="270"/>
      <c r="G30" s="682">
        <f>SUM(G21,G22,G23)</f>
        <v>100</v>
      </c>
      <c r="H30" s="683"/>
      <c r="I30" s="146"/>
      <c r="J30" s="222"/>
      <c r="K30" s="682">
        <f>SUM(K21,K22,K23)</f>
        <v>91</v>
      </c>
      <c r="L30" s="683"/>
      <c r="M30" s="146"/>
      <c r="N30" s="222"/>
      <c r="O30" s="682">
        <f>SUM(O21,O22,O23)</f>
        <v>72</v>
      </c>
      <c r="P30" s="683"/>
      <c r="Q30" s="146"/>
      <c r="R30" s="222"/>
      <c r="S30" s="682">
        <f>SUM(S21,S22,S23)</f>
        <v>52</v>
      </c>
      <c r="T30" s="683"/>
      <c r="U30" s="146"/>
      <c r="V30" s="270"/>
      <c r="W30" s="546"/>
      <c r="X30" s="10"/>
      <c r="Y30" s="10"/>
      <c r="Z30" s="10"/>
    </row>
    <row r="31" spans="1:26" ht="15.75" x14ac:dyDescent="0.2">
      <c r="A31" s="121"/>
      <c r="B31" s="440"/>
      <c r="C31" s="202" t="s">
        <v>84</v>
      </c>
      <c r="D31" s="122"/>
      <c r="E31" s="114"/>
      <c r="F31" s="211"/>
      <c r="G31" s="122"/>
      <c r="H31" s="114"/>
      <c r="I31" s="114" t="e">
        <f>COUNTIF([1]MSc_L_Alap!I12:I24,"é")+COUNTIF(I12:I20,"é")</f>
        <v>#VALUE!</v>
      </c>
      <c r="J31" s="203"/>
      <c r="K31" s="122"/>
      <c r="L31" s="114"/>
      <c r="M31" s="114" t="e">
        <f>COUNTIF([1]MSc_L_Alap!M12:M25,"é")+COUNTIF(M12:M20,"é")+1</f>
        <v>#VALUE!</v>
      </c>
      <c r="N31" s="203"/>
      <c r="O31" s="122"/>
      <c r="P31" s="114"/>
      <c r="Q31" s="114">
        <v>3</v>
      </c>
      <c r="R31" s="203"/>
      <c r="S31" s="122"/>
      <c r="T31" s="114"/>
      <c r="U31" s="114" t="e">
        <f>COUNTIF([1]MSc_L_Alap!U12:U24,"é")+COUNTIF(U12:U25,"é")</f>
        <v>#VALUE!</v>
      </c>
      <c r="V31" s="211"/>
      <c r="W31" s="133"/>
      <c r="X31" s="10"/>
      <c r="Y31" s="10"/>
      <c r="Z31" s="10"/>
    </row>
    <row r="32" spans="1:26" ht="16.5" thickBot="1" x14ac:dyDescent="0.25">
      <c r="A32" s="208"/>
      <c r="B32" s="441"/>
      <c r="C32" s="260" t="s">
        <v>85</v>
      </c>
      <c r="D32" s="215"/>
      <c r="E32" s="209"/>
      <c r="F32" s="213"/>
      <c r="G32" s="215"/>
      <c r="H32" s="209"/>
      <c r="I32" s="209" t="e">
        <f>COUNTIF([1]MSc_L_Alap!I12:I74,"v")+COUNTIF(I12:I20,"v")</f>
        <v>#VALUE!</v>
      </c>
      <c r="J32" s="210"/>
      <c r="K32" s="215"/>
      <c r="L32" s="209"/>
      <c r="M32" s="209">
        <v>5</v>
      </c>
      <c r="N32" s="210"/>
      <c r="O32" s="215"/>
      <c r="P32" s="209"/>
      <c r="Q32" s="209">
        <v>3</v>
      </c>
      <c r="R32" s="210"/>
      <c r="S32" s="215"/>
      <c r="T32" s="209"/>
      <c r="U32" s="209" t="e">
        <f>COUNTIF([1]MSc_L_Alap!U12:U25,"v")+COUNTIF(U12:U20,"v")</f>
        <v>#VALUE!</v>
      </c>
      <c r="V32" s="213"/>
      <c r="W32" s="217"/>
      <c r="X32" s="10"/>
      <c r="Y32" s="10"/>
      <c r="Z32" s="10"/>
    </row>
    <row r="33" spans="1:26" x14ac:dyDescent="0.2">
      <c r="A33" s="5"/>
      <c r="B33" s="5"/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  <c r="X33" s="8"/>
      <c r="Y33" s="8"/>
      <c r="Z33" s="8"/>
    </row>
    <row r="34" spans="1:26" ht="15.75" x14ac:dyDescent="0.2">
      <c r="A34" s="5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8"/>
      <c r="U34" s="8"/>
      <c r="V34" s="8"/>
      <c r="W34" s="8"/>
      <c r="X34" s="8"/>
      <c r="Y34" s="8"/>
      <c r="Z34" s="8"/>
    </row>
    <row r="35" spans="1:26" ht="15.75" x14ac:dyDescent="0.2">
      <c r="A35" s="5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8"/>
      <c r="U35" s="8"/>
      <c r="V35" s="8"/>
      <c r="W35" s="8"/>
      <c r="X35" s="8"/>
      <c r="Y35" s="8"/>
      <c r="Z35" s="8"/>
    </row>
    <row r="36" spans="1:26" ht="18.7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97" t="s">
        <v>49</v>
      </c>
      <c r="X36" s="8"/>
      <c r="Y36" s="8"/>
      <c r="Z36" s="8"/>
    </row>
    <row r="37" spans="1:26" ht="25.5" customHeight="1" x14ac:dyDescent="0.2">
      <c r="A37" s="8"/>
      <c r="B37" s="8"/>
      <c r="C37" s="111" t="s">
        <v>86</v>
      </c>
      <c r="D37" s="484">
        <f>SUM(G11,G16,K11,K16,O11,O16,S11,S16,[1]MSc_L_Alap!G11,[1]MSc_L_Alap!K11,[1]MSc_L_Alap!O11,[1]MSc_L_Alap!S11,[1]MSc_L_Alap!G16,[1]MSc_L_Alap!K16,[1]MSc_L_Alap!O16,[1]MSc_L_Alap!S16,[1]MSc_L_Alap!G20,[1]MSc_L_Alap!K20,[1]MSc_L_Alap!O20,[1]MSc_L_Alap!S20)</f>
        <v>105</v>
      </c>
      <c r="E37" s="485">
        <f>D37/D29</f>
        <v>0.32110091743119268</v>
      </c>
      <c r="F37" s="48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4.75" customHeight="1" x14ac:dyDescent="0.2">
      <c r="A38" s="5"/>
      <c r="B38" s="5"/>
      <c r="C38" s="111" t="s">
        <v>87</v>
      </c>
      <c r="D38" s="484">
        <f>SUM(H11:I11,L11:M11,P11:Q11,T11:U11,H16:I16,L16:M16,P16:Q16,T16:U16,G23,K23,O23,S23,H27,L28,[1]MSc_L_Alap!H11:I11,[1]MSc_L_Alap!L11:M11,[1]MSc_L_Alap!P11:Q11,[1]MSc_L_Alap!T11:U11,[1]MSc_L_Alap!H16:I16,[1]MSc_L_Alap!L16:M16,[1]MSc_L_Alap!P16:Q16,[1]MSc_L_Alap!T16:U16,[1]MSc_L_Alap!H20:I20,[1]MSc_L_Alap!L20:M20,[1]MSc_L_Alap!P20:Q20,[1]MSc_L_Alap!T20:U20)</f>
        <v>222</v>
      </c>
      <c r="E38" s="487">
        <f>D38/D29</f>
        <v>0.67889908256880738</v>
      </c>
      <c r="F38" s="486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97" t="s">
        <v>50</v>
      </c>
      <c r="X38" s="8"/>
      <c r="Y38" s="8"/>
      <c r="Z38" s="8"/>
    </row>
  </sheetData>
  <mergeCells count="43">
    <mergeCell ref="A25:C25"/>
    <mergeCell ref="A26:C26"/>
    <mergeCell ref="A29:C29"/>
    <mergeCell ref="G30:H30"/>
    <mergeCell ref="K30:L30"/>
    <mergeCell ref="O23:P23"/>
    <mergeCell ref="S23:T23"/>
    <mergeCell ref="S30:T30"/>
    <mergeCell ref="K26:L26"/>
    <mergeCell ref="G26:H26"/>
    <mergeCell ref="O30:P30"/>
    <mergeCell ref="A11:C11"/>
    <mergeCell ref="A16:C16"/>
    <mergeCell ref="O21:P21"/>
    <mergeCell ref="S21:T21"/>
    <mergeCell ref="A22:C22"/>
    <mergeCell ref="G22:H22"/>
    <mergeCell ref="K22:L22"/>
    <mergeCell ref="O22:P22"/>
    <mergeCell ref="S22:T22"/>
    <mergeCell ref="A21:C21"/>
    <mergeCell ref="A24:C24"/>
    <mergeCell ref="G21:H21"/>
    <mergeCell ref="K21:L21"/>
    <mergeCell ref="A23:C23"/>
    <mergeCell ref="G23:H23"/>
    <mergeCell ref="K23:L23"/>
    <mergeCell ref="V1:Z1"/>
    <mergeCell ref="V2:Y2"/>
    <mergeCell ref="V3:Y3"/>
    <mergeCell ref="C5:W5"/>
    <mergeCell ref="A10:C10"/>
    <mergeCell ref="G8:V8"/>
    <mergeCell ref="G9:J9"/>
    <mergeCell ref="K9:N9"/>
    <mergeCell ref="O9:R9"/>
    <mergeCell ref="S9:V9"/>
    <mergeCell ref="A7:W7"/>
    <mergeCell ref="A8:A9"/>
    <mergeCell ref="B8:B9"/>
    <mergeCell ref="C8:C9"/>
    <mergeCell ref="E8:E9"/>
    <mergeCell ref="F8:F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">
    <pageSetUpPr fitToPage="1"/>
  </sheetPr>
  <dimension ref="A1:Y47"/>
  <sheetViews>
    <sheetView showGridLines="0" zoomScale="80" zoomScaleNormal="80" zoomScaleSheetLayoutView="75" zoomScalePageLayoutView="80" workbookViewId="0">
      <selection activeCell="J17" sqref="J17"/>
    </sheetView>
  </sheetViews>
  <sheetFormatPr defaultColWidth="9.140625" defaultRowHeight="12.75" x14ac:dyDescent="0.2"/>
  <cols>
    <col min="1" max="1" width="5.42578125" style="43" customWidth="1"/>
    <col min="2" max="2" width="17.140625" style="402" customWidth="1"/>
    <col min="3" max="3" width="59.85546875" style="44" customWidth="1"/>
    <col min="4" max="4" width="8.28515625" style="45" customWidth="1"/>
    <col min="5" max="5" width="8" style="45" customWidth="1"/>
    <col min="6" max="21" width="4.28515625" style="45" customWidth="1"/>
    <col min="22" max="22" width="23.7109375" style="69" customWidth="1"/>
    <col min="23" max="23" width="8.85546875" style="45" bestFit="1" customWidth="1"/>
    <col min="24" max="16384" width="9.140625" style="45"/>
  </cols>
  <sheetData>
    <row r="1" spans="1:25" s="40" customFormat="1" ht="18" x14ac:dyDescent="0.2">
      <c r="A1" s="38"/>
      <c r="B1" s="401"/>
      <c r="C1" s="39"/>
      <c r="F1" s="41"/>
      <c r="G1" s="41"/>
      <c r="H1" s="29"/>
      <c r="I1" s="29" t="s">
        <v>125</v>
      </c>
      <c r="J1" s="4"/>
      <c r="K1" s="29"/>
      <c r="L1" s="4"/>
      <c r="M1" s="41"/>
      <c r="R1" s="41"/>
      <c r="S1" s="41"/>
      <c r="T1" s="41"/>
      <c r="U1" s="41"/>
      <c r="V1" s="42"/>
    </row>
    <row r="2" spans="1:25" s="40" customFormat="1" ht="18" x14ac:dyDescent="0.2">
      <c r="A2" s="38"/>
      <c r="B2" s="401"/>
      <c r="C2" s="39"/>
      <c r="F2" s="41"/>
      <c r="G2" s="41"/>
      <c r="H2" s="29"/>
      <c r="I2" s="29" t="s">
        <v>3</v>
      </c>
      <c r="J2" s="4"/>
      <c r="K2" s="29"/>
      <c r="L2" s="4"/>
      <c r="M2" s="41"/>
      <c r="R2" s="41"/>
      <c r="S2" s="41"/>
      <c r="T2" s="41"/>
      <c r="U2" s="41"/>
      <c r="V2" s="42"/>
    </row>
    <row r="3" spans="1:25" s="40" customFormat="1" ht="18" x14ac:dyDescent="0.2">
      <c r="A3" s="38"/>
      <c r="B3" s="401"/>
      <c r="C3" s="39"/>
      <c r="F3" s="41"/>
      <c r="G3" s="41"/>
      <c r="H3" s="29"/>
      <c r="I3" s="29" t="s">
        <v>4</v>
      </c>
      <c r="J3" s="4"/>
      <c r="K3" s="29"/>
      <c r="L3" s="4"/>
      <c r="M3" s="41"/>
      <c r="R3" s="41"/>
      <c r="S3" s="41"/>
      <c r="T3" s="41"/>
      <c r="U3" s="41"/>
    </row>
    <row r="4" spans="1:25" ht="21.75" customHeight="1" x14ac:dyDescent="0.2">
      <c r="E4" s="41"/>
      <c r="F4" s="41"/>
      <c r="G4" s="41"/>
      <c r="H4" s="41"/>
      <c r="I4" s="41" t="s">
        <v>79</v>
      </c>
      <c r="J4" s="41"/>
      <c r="K4" s="41"/>
      <c r="L4" s="41"/>
      <c r="M4" s="41"/>
      <c r="R4" s="41"/>
      <c r="S4" s="41"/>
      <c r="T4" s="41"/>
      <c r="U4" s="41"/>
      <c r="V4" s="45"/>
    </row>
    <row r="5" spans="1:25" ht="33" customHeight="1" x14ac:dyDescent="0.2">
      <c r="A5" s="731"/>
      <c r="B5" s="731"/>
      <c r="C5" s="731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5"/>
    </row>
    <row r="6" spans="1:25" ht="25.5" customHeight="1" thickBot="1" x14ac:dyDescent="0.25">
      <c r="A6" s="733" t="s">
        <v>150</v>
      </c>
      <c r="B6" s="747"/>
      <c r="C6" s="747"/>
      <c r="D6" s="747"/>
      <c r="E6" s="747"/>
      <c r="F6" s="747"/>
      <c r="G6" s="747"/>
      <c r="H6" s="747"/>
      <c r="I6" s="747"/>
      <c r="J6" s="747"/>
      <c r="K6" s="747"/>
      <c r="L6" s="747"/>
      <c r="M6" s="747"/>
      <c r="N6" s="747"/>
      <c r="O6" s="747"/>
      <c r="P6" s="747"/>
      <c r="Q6" s="747"/>
      <c r="R6" s="747"/>
      <c r="S6" s="747"/>
      <c r="T6" s="747"/>
      <c r="U6" s="747"/>
      <c r="V6" s="747"/>
    </row>
    <row r="7" spans="1:25" s="48" customFormat="1" ht="20.25" customHeight="1" thickBot="1" x14ac:dyDescent="0.25">
      <c r="A7" s="748"/>
      <c r="B7" s="750" t="s">
        <v>6</v>
      </c>
      <c r="C7" s="734" t="s">
        <v>7</v>
      </c>
      <c r="D7" s="387" t="s">
        <v>126</v>
      </c>
      <c r="E7" s="736" t="s">
        <v>9</v>
      </c>
      <c r="F7" s="758" t="s">
        <v>11</v>
      </c>
      <c r="G7" s="759"/>
      <c r="H7" s="759"/>
      <c r="I7" s="759"/>
      <c r="J7" s="759"/>
      <c r="K7" s="759"/>
      <c r="L7" s="759"/>
      <c r="M7" s="759"/>
      <c r="N7" s="759"/>
      <c r="O7" s="759"/>
      <c r="P7" s="759"/>
      <c r="Q7" s="759"/>
      <c r="R7" s="759"/>
      <c r="S7" s="759"/>
      <c r="T7" s="759"/>
      <c r="U7" s="760"/>
      <c r="V7" s="753" t="s">
        <v>12</v>
      </c>
      <c r="W7" s="732"/>
    </row>
    <row r="8" spans="1:25" s="48" customFormat="1" ht="20.25" customHeight="1" thickBot="1" x14ac:dyDescent="0.25">
      <c r="A8" s="749"/>
      <c r="B8" s="751"/>
      <c r="C8" s="735"/>
      <c r="D8" s="389" t="s">
        <v>13</v>
      </c>
      <c r="E8" s="737"/>
      <c r="F8" s="766" t="s">
        <v>14</v>
      </c>
      <c r="G8" s="583"/>
      <c r="H8" s="583"/>
      <c r="I8" s="584"/>
      <c r="J8" s="740" t="s">
        <v>15</v>
      </c>
      <c r="K8" s="741"/>
      <c r="L8" s="741"/>
      <c r="M8" s="742"/>
      <c r="N8" s="740" t="s">
        <v>16</v>
      </c>
      <c r="O8" s="741"/>
      <c r="P8" s="741"/>
      <c r="Q8" s="742"/>
      <c r="R8" s="740" t="s">
        <v>17</v>
      </c>
      <c r="S8" s="741"/>
      <c r="T8" s="741"/>
      <c r="U8" s="765"/>
      <c r="V8" s="754"/>
      <c r="W8" s="732"/>
    </row>
    <row r="9" spans="1:25" ht="18.75" customHeight="1" x14ac:dyDescent="0.2">
      <c r="A9" s="386"/>
      <c r="B9" s="403"/>
      <c r="C9" s="391"/>
      <c r="D9" s="407"/>
      <c r="E9" s="408"/>
      <c r="F9" s="390" t="s">
        <v>18</v>
      </c>
      <c r="G9" s="385" t="s">
        <v>19</v>
      </c>
      <c r="H9" s="385" t="s">
        <v>20</v>
      </c>
      <c r="I9" s="388" t="s">
        <v>21</v>
      </c>
      <c r="J9" s="387" t="s">
        <v>18</v>
      </c>
      <c r="K9" s="385" t="s">
        <v>19</v>
      </c>
      <c r="L9" s="385" t="s">
        <v>20</v>
      </c>
      <c r="M9" s="388" t="s">
        <v>21</v>
      </c>
      <c r="N9" s="387" t="s">
        <v>18</v>
      </c>
      <c r="O9" s="385" t="s">
        <v>19</v>
      </c>
      <c r="P9" s="385" t="s">
        <v>20</v>
      </c>
      <c r="Q9" s="388" t="s">
        <v>21</v>
      </c>
      <c r="R9" s="387" t="s">
        <v>18</v>
      </c>
      <c r="S9" s="385" t="s">
        <v>19</v>
      </c>
      <c r="T9" s="385" t="s">
        <v>20</v>
      </c>
      <c r="U9" s="394" t="s">
        <v>21</v>
      </c>
      <c r="V9" s="397" t="s">
        <v>6</v>
      </c>
    </row>
    <row r="10" spans="1:25" ht="15.75" customHeight="1" x14ac:dyDescent="0.2">
      <c r="A10" s="755" t="s">
        <v>79</v>
      </c>
      <c r="B10" s="756"/>
      <c r="C10" s="757"/>
      <c r="D10" s="49"/>
      <c r="E10" s="50"/>
      <c r="F10" s="377"/>
      <c r="G10" s="51"/>
      <c r="H10" s="51"/>
      <c r="I10" s="50"/>
      <c r="J10" s="49"/>
      <c r="K10" s="51"/>
      <c r="L10" s="51"/>
      <c r="M10" s="50"/>
      <c r="N10" s="52"/>
      <c r="O10" s="51"/>
      <c r="P10" s="51"/>
      <c r="Q10" s="50"/>
      <c r="R10" s="49"/>
      <c r="S10" s="51"/>
      <c r="T10" s="51"/>
      <c r="U10" s="376"/>
      <c r="V10" s="398"/>
    </row>
    <row r="11" spans="1:25" ht="18" customHeight="1" x14ac:dyDescent="0.2">
      <c r="A11" s="379" t="s">
        <v>14</v>
      </c>
      <c r="B11" s="404" t="s">
        <v>127</v>
      </c>
      <c r="C11" s="392" t="s">
        <v>128</v>
      </c>
      <c r="D11" s="409">
        <f>SUM(F11,G11,J11,K11,N11,O11,R11,S11)</f>
        <v>8</v>
      </c>
      <c r="E11" s="410">
        <f>SUM(I11,M11,Q11,U11)</f>
        <v>3</v>
      </c>
      <c r="F11" s="378"/>
      <c r="G11" s="375"/>
      <c r="H11" s="375"/>
      <c r="I11" s="381"/>
      <c r="J11" s="380">
        <v>8</v>
      </c>
      <c r="K11" s="375">
        <v>0</v>
      </c>
      <c r="L11" s="375" t="s">
        <v>38</v>
      </c>
      <c r="M11" s="381">
        <v>3</v>
      </c>
      <c r="N11" s="380"/>
      <c r="O11" s="375"/>
      <c r="P11" s="375"/>
      <c r="Q11" s="381"/>
      <c r="R11" s="380"/>
      <c r="S11" s="375"/>
      <c r="T11" s="375"/>
      <c r="U11" s="395"/>
      <c r="V11" s="399"/>
      <c r="W11" s="743"/>
      <c r="X11" s="744"/>
      <c r="Y11" s="744"/>
    </row>
    <row r="12" spans="1:25" ht="18" customHeight="1" x14ac:dyDescent="0.2">
      <c r="A12" s="379" t="s">
        <v>15</v>
      </c>
      <c r="B12" s="404" t="s">
        <v>127</v>
      </c>
      <c r="C12" s="392" t="s">
        <v>129</v>
      </c>
      <c r="D12" s="409">
        <f t="shared" ref="D12:D21" si="0">SUM(F12,G12,J12,K12,N12,O12,R12,S12)</f>
        <v>16</v>
      </c>
      <c r="E12" s="410">
        <f t="shared" ref="E12:E21" si="1">SUM(I12,M12,Q12,U12)</f>
        <v>3</v>
      </c>
      <c r="F12" s="378"/>
      <c r="G12" s="375"/>
      <c r="H12" s="375"/>
      <c r="I12" s="381"/>
      <c r="J12" s="380">
        <v>8</v>
      </c>
      <c r="K12" s="375">
        <v>8</v>
      </c>
      <c r="L12" s="375" t="s">
        <v>38</v>
      </c>
      <c r="M12" s="381">
        <v>3</v>
      </c>
      <c r="N12" s="380"/>
      <c r="O12" s="375"/>
      <c r="P12" s="375"/>
      <c r="Q12" s="381"/>
      <c r="R12" s="380"/>
      <c r="S12" s="375"/>
      <c r="T12" s="375"/>
      <c r="U12" s="395"/>
      <c r="V12" s="399"/>
      <c r="W12" s="745"/>
      <c r="X12" s="744"/>
      <c r="Y12" s="744"/>
    </row>
    <row r="13" spans="1:25" ht="18" customHeight="1" x14ac:dyDescent="0.2">
      <c r="A13" s="379" t="s">
        <v>16</v>
      </c>
      <c r="B13" s="404" t="s">
        <v>127</v>
      </c>
      <c r="C13" s="392" t="s">
        <v>130</v>
      </c>
      <c r="D13" s="409">
        <f t="shared" si="0"/>
        <v>16</v>
      </c>
      <c r="E13" s="410">
        <f t="shared" si="1"/>
        <v>3</v>
      </c>
      <c r="F13" s="378"/>
      <c r="G13" s="375"/>
      <c r="H13" s="375"/>
      <c r="I13" s="381"/>
      <c r="J13" s="380">
        <v>8</v>
      </c>
      <c r="K13" s="375">
        <v>8</v>
      </c>
      <c r="L13" s="375" t="s">
        <v>38</v>
      </c>
      <c r="M13" s="381">
        <v>3</v>
      </c>
      <c r="N13" s="380"/>
      <c r="O13" s="375"/>
      <c r="P13" s="375"/>
      <c r="Q13" s="381"/>
      <c r="R13" s="380"/>
      <c r="S13" s="375"/>
      <c r="T13" s="375"/>
      <c r="U13" s="395"/>
      <c r="V13" s="399"/>
      <c r="W13" s="745"/>
      <c r="X13" s="744"/>
      <c r="Y13" s="744"/>
    </row>
    <row r="14" spans="1:25" ht="18" customHeight="1" x14ac:dyDescent="0.2">
      <c r="A14" s="379" t="s">
        <v>17</v>
      </c>
      <c r="B14" s="404" t="s">
        <v>127</v>
      </c>
      <c r="C14" s="392" t="s">
        <v>131</v>
      </c>
      <c r="D14" s="409">
        <f t="shared" si="0"/>
        <v>16</v>
      </c>
      <c r="E14" s="410">
        <f t="shared" si="1"/>
        <v>3</v>
      </c>
      <c r="F14" s="378"/>
      <c r="G14" s="375"/>
      <c r="H14" s="375" t="s">
        <v>132</v>
      </c>
      <c r="I14" s="381"/>
      <c r="J14" s="380"/>
      <c r="K14" s="375"/>
      <c r="L14" s="375"/>
      <c r="M14" s="381"/>
      <c r="N14" s="380">
        <v>8</v>
      </c>
      <c r="O14" s="375">
        <v>8</v>
      </c>
      <c r="P14" s="375" t="s">
        <v>38</v>
      </c>
      <c r="Q14" s="381">
        <v>3</v>
      </c>
      <c r="R14" s="380"/>
      <c r="S14" s="375"/>
      <c r="T14" s="375"/>
      <c r="U14" s="395"/>
      <c r="V14" s="400"/>
      <c r="W14" s="745"/>
      <c r="X14" s="744"/>
      <c r="Y14" s="744"/>
    </row>
    <row r="15" spans="1:25" ht="18" customHeight="1" x14ac:dyDescent="0.2">
      <c r="A15" s="379" t="s">
        <v>28</v>
      </c>
      <c r="B15" s="404" t="s">
        <v>127</v>
      </c>
      <c r="C15" s="393" t="s">
        <v>133</v>
      </c>
      <c r="D15" s="409">
        <f t="shared" si="0"/>
        <v>16</v>
      </c>
      <c r="E15" s="410">
        <f t="shared" si="1"/>
        <v>3</v>
      </c>
      <c r="F15" s="378"/>
      <c r="G15" s="375"/>
      <c r="H15" s="375"/>
      <c r="I15" s="381"/>
      <c r="J15" s="380"/>
      <c r="K15" s="375"/>
      <c r="L15" s="375"/>
      <c r="M15" s="381"/>
      <c r="N15" s="380">
        <v>8</v>
      </c>
      <c r="O15" s="375">
        <v>8</v>
      </c>
      <c r="P15" s="375" t="s">
        <v>38</v>
      </c>
      <c r="Q15" s="381">
        <v>3</v>
      </c>
      <c r="R15" s="380"/>
      <c r="S15" s="375"/>
      <c r="T15" s="375"/>
      <c r="U15" s="395"/>
      <c r="V15" s="400"/>
      <c r="W15" s="745"/>
      <c r="X15" s="744"/>
      <c r="Y15" s="744"/>
    </row>
    <row r="16" spans="1:25" ht="18" customHeight="1" x14ac:dyDescent="0.2">
      <c r="A16" s="379" t="s">
        <v>30</v>
      </c>
      <c r="B16" s="404" t="s">
        <v>127</v>
      </c>
      <c r="C16" s="393" t="s">
        <v>134</v>
      </c>
      <c r="D16" s="409">
        <f t="shared" si="0"/>
        <v>16</v>
      </c>
      <c r="E16" s="410">
        <f t="shared" si="1"/>
        <v>3</v>
      </c>
      <c r="F16" s="378"/>
      <c r="G16" s="375"/>
      <c r="H16" s="375"/>
      <c r="I16" s="381"/>
      <c r="J16" s="380"/>
      <c r="K16" s="375"/>
      <c r="L16" s="375"/>
      <c r="M16" s="381"/>
      <c r="N16" s="380">
        <v>8</v>
      </c>
      <c r="O16" s="375">
        <v>8</v>
      </c>
      <c r="P16" s="375" t="s">
        <v>38</v>
      </c>
      <c r="Q16" s="381">
        <v>3</v>
      </c>
      <c r="R16" s="380"/>
      <c r="S16" s="375"/>
      <c r="T16" s="375"/>
      <c r="U16" s="395"/>
      <c r="V16" s="400"/>
      <c r="W16" s="745"/>
      <c r="X16" s="744"/>
      <c r="Y16" s="744"/>
    </row>
    <row r="17" spans="1:25" ht="18" customHeight="1" x14ac:dyDescent="0.2">
      <c r="A17" s="379" t="s">
        <v>31</v>
      </c>
      <c r="B17" s="404" t="s">
        <v>127</v>
      </c>
      <c r="C17" s="393" t="s">
        <v>135</v>
      </c>
      <c r="D17" s="409">
        <f t="shared" si="0"/>
        <v>16</v>
      </c>
      <c r="E17" s="410">
        <f t="shared" si="1"/>
        <v>3</v>
      </c>
      <c r="F17" s="378"/>
      <c r="G17" s="375"/>
      <c r="H17" s="375"/>
      <c r="I17" s="381"/>
      <c r="J17" s="380"/>
      <c r="K17" s="375"/>
      <c r="L17" s="375"/>
      <c r="M17" s="381"/>
      <c r="N17" s="380">
        <v>8</v>
      </c>
      <c r="O17" s="375">
        <v>8</v>
      </c>
      <c r="P17" s="375" t="s">
        <v>38</v>
      </c>
      <c r="Q17" s="381">
        <v>3</v>
      </c>
      <c r="R17" s="380"/>
      <c r="S17" s="375"/>
      <c r="T17" s="375"/>
      <c r="U17" s="395"/>
      <c r="V17" s="400"/>
      <c r="W17" s="745"/>
      <c r="X17" s="744"/>
      <c r="Y17" s="744"/>
    </row>
    <row r="18" spans="1:25" ht="18" customHeight="1" x14ac:dyDescent="0.2">
      <c r="A18" s="379" t="s">
        <v>34</v>
      </c>
      <c r="B18" s="404" t="s">
        <v>127</v>
      </c>
      <c r="C18" s="393" t="s">
        <v>136</v>
      </c>
      <c r="D18" s="409">
        <f t="shared" si="0"/>
        <v>16</v>
      </c>
      <c r="E18" s="410">
        <f t="shared" si="1"/>
        <v>3</v>
      </c>
      <c r="F18" s="378"/>
      <c r="G18" s="375"/>
      <c r="H18" s="375"/>
      <c r="I18" s="381"/>
      <c r="J18" s="380"/>
      <c r="K18" s="375"/>
      <c r="L18" s="375"/>
      <c r="M18" s="381"/>
      <c r="N18" s="380">
        <v>8</v>
      </c>
      <c r="O18" s="375">
        <v>8</v>
      </c>
      <c r="P18" s="375" t="s">
        <v>38</v>
      </c>
      <c r="Q18" s="381">
        <v>3</v>
      </c>
      <c r="R18" s="380"/>
      <c r="S18" s="375"/>
      <c r="T18" s="375"/>
      <c r="U18" s="395"/>
      <c r="V18" s="400"/>
      <c r="W18" s="745"/>
      <c r="X18" s="744"/>
      <c r="Y18" s="744"/>
    </row>
    <row r="19" spans="1:25" ht="18" customHeight="1" x14ac:dyDescent="0.2">
      <c r="A19" s="379" t="s">
        <v>36</v>
      </c>
      <c r="B19" s="404" t="s">
        <v>127</v>
      </c>
      <c r="C19" s="393" t="s">
        <v>137</v>
      </c>
      <c r="D19" s="409">
        <f t="shared" si="0"/>
        <v>16</v>
      </c>
      <c r="E19" s="410">
        <f t="shared" si="1"/>
        <v>3</v>
      </c>
      <c r="F19" s="378"/>
      <c r="G19" s="375"/>
      <c r="H19" s="375"/>
      <c r="I19" s="381"/>
      <c r="J19" s="380"/>
      <c r="K19" s="375"/>
      <c r="L19" s="375"/>
      <c r="M19" s="381"/>
      <c r="N19" s="380">
        <v>8</v>
      </c>
      <c r="O19" s="375">
        <v>8</v>
      </c>
      <c r="P19" s="375" t="s">
        <v>38</v>
      </c>
      <c r="Q19" s="381">
        <v>3</v>
      </c>
      <c r="R19" s="380"/>
      <c r="S19" s="375"/>
      <c r="T19" s="375"/>
      <c r="U19" s="395"/>
      <c r="V19" s="400"/>
      <c r="W19" s="745"/>
      <c r="X19" s="744"/>
      <c r="Y19" s="744"/>
    </row>
    <row r="20" spans="1:25" ht="18" customHeight="1" x14ac:dyDescent="0.2">
      <c r="A20" s="379" t="s">
        <v>39</v>
      </c>
      <c r="B20" s="404" t="s">
        <v>127</v>
      </c>
      <c r="C20" s="393" t="s">
        <v>138</v>
      </c>
      <c r="D20" s="409">
        <f t="shared" si="0"/>
        <v>8</v>
      </c>
      <c r="E20" s="410">
        <f t="shared" si="1"/>
        <v>3</v>
      </c>
      <c r="F20" s="378"/>
      <c r="G20" s="375"/>
      <c r="H20" s="375"/>
      <c r="I20" s="381"/>
      <c r="J20" s="380"/>
      <c r="K20" s="375"/>
      <c r="L20" s="375"/>
      <c r="M20" s="381"/>
      <c r="N20" s="380">
        <v>0</v>
      </c>
      <c r="O20" s="375">
        <v>8</v>
      </c>
      <c r="P20" s="375" t="s">
        <v>38</v>
      </c>
      <c r="Q20" s="381">
        <v>3</v>
      </c>
      <c r="R20" s="380"/>
      <c r="S20" s="375"/>
      <c r="T20" s="375"/>
      <c r="U20" s="395"/>
      <c r="V20" s="400"/>
      <c r="W20" s="48"/>
    </row>
    <row r="21" spans="1:25" ht="18" customHeight="1" thickBot="1" x14ac:dyDescent="0.25">
      <c r="A21" s="389" t="s">
        <v>41</v>
      </c>
      <c r="B21" s="413" t="s">
        <v>127</v>
      </c>
      <c r="C21" s="414" t="s">
        <v>139</v>
      </c>
      <c r="D21" s="411">
        <f t="shared" si="0"/>
        <v>8</v>
      </c>
      <c r="E21" s="412">
        <f t="shared" si="1"/>
        <v>3</v>
      </c>
      <c r="F21" s="406"/>
      <c r="G21" s="383"/>
      <c r="H21" s="383"/>
      <c r="I21" s="384"/>
      <c r="J21" s="382"/>
      <c r="K21" s="383"/>
      <c r="L21" s="383"/>
      <c r="M21" s="384"/>
      <c r="N21" s="382">
        <v>0</v>
      </c>
      <c r="O21" s="383">
        <v>8</v>
      </c>
      <c r="P21" s="383" t="s">
        <v>38</v>
      </c>
      <c r="Q21" s="384">
        <v>3</v>
      </c>
      <c r="R21" s="382"/>
      <c r="S21" s="383"/>
      <c r="T21" s="383"/>
      <c r="U21" s="396"/>
      <c r="V21" s="415"/>
      <c r="W21" s="48"/>
    </row>
    <row r="22" spans="1:25" ht="20.25" customHeight="1" x14ac:dyDescent="0.2">
      <c r="B22" s="43"/>
      <c r="C22" s="53"/>
      <c r="D22" s="54"/>
      <c r="E22" s="55"/>
      <c r="F22" s="48"/>
      <c r="G22" s="48"/>
      <c r="H22" s="48"/>
      <c r="I22" s="55"/>
      <c r="J22" s="48"/>
      <c r="K22" s="48"/>
      <c r="L22" s="48"/>
      <c r="M22" s="47"/>
      <c r="N22" s="47"/>
      <c r="O22" s="47"/>
      <c r="P22" s="47"/>
      <c r="Q22" s="55"/>
      <c r="R22" s="47"/>
      <c r="S22" s="47"/>
      <c r="T22" s="47"/>
      <c r="U22" s="48"/>
      <c r="V22" s="43"/>
    </row>
    <row r="23" spans="1:25" ht="12.75" customHeight="1" x14ac:dyDescent="0.2">
      <c r="B23" s="405"/>
      <c r="C23" s="56"/>
      <c r="D23" s="57"/>
      <c r="E23" s="57"/>
      <c r="F23" s="58"/>
      <c r="G23" s="58"/>
      <c r="H23" s="58"/>
      <c r="I23" s="59"/>
      <c r="J23" s="59"/>
      <c r="K23" s="59"/>
      <c r="L23" s="58"/>
      <c r="M23" s="59"/>
      <c r="N23" s="59"/>
      <c r="O23" s="59"/>
      <c r="P23" s="58"/>
      <c r="Q23" s="59"/>
      <c r="R23" s="59"/>
      <c r="S23" s="59"/>
      <c r="T23" s="58"/>
      <c r="U23" s="59"/>
      <c r="V23" s="60"/>
    </row>
    <row r="24" spans="1:25" ht="18" customHeight="1" x14ac:dyDescent="0.2">
      <c r="B24" s="110"/>
      <c r="C24" s="61" t="s">
        <v>140</v>
      </c>
      <c r="D24" s="61"/>
      <c r="E24" s="61"/>
      <c r="F24" s="61"/>
      <c r="G24" s="61"/>
      <c r="H24" s="61"/>
      <c r="I24" s="61"/>
      <c r="J24" s="61"/>
      <c r="K24" s="59"/>
      <c r="L24" s="738"/>
      <c r="M24" s="739"/>
      <c r="N24" s="739"/>
      <c r="O24" s="59"/>
      <c r="P24" s="58"/>
      <c r="Q24" s="59"/>
      <c r="R24" s="59"/>
      <c r="S24" s="59"/>
      <c r="T24" s="58"/>
      <c r="U24" s="59"/>
      <c r="V24" s="60"/>
    </row>
    <row r="25" spans="1:25" ht="15" customHeight="1" x14ac:dyDescent="0.2">
      <c r="A25" s="45"/>
      <c r="B25" s="110"/>
      <c r="C25" s="61"/>
      <c r="D25" s="61"/>
      <c r="E25" s="61"/>
      <c r="F25" s="61"/>
      <c r="G25" s="61"/>
      <c r="H25" s="61"/>
      <c r="I25" s="61"/>
      <c r="J25" s="46"/>
      <c r="K25" s="46"/>
      <c r="L25" s="46"/>
      <c r="M25" s="46"/>
      <c r="N25" s="46"/>
      <c r="O25" s="59"/>
      <c r="P25" s="58"/>
      <c r="Q25" s="59"/>
      <c r="R25" s="59"/>
      <c r="S25" s="59"/>
      <c r="T25" s="58"/>
      <c r="U25" s="59"/>
      <c r="V25" s="60"/>
      <c r="W25" s="58"/>
    </row>
    <row r="26" spans="1:25" ht="15" customHeight="1" x14ac:dyDescent="0.2">
      <c r="A26" s="45"/>
      <c r="B26" s="110"/>
      <c r="C26" s="61"/>
      <c r="D26" s="61"/>
      <c r="E26" s="61"/>
      <c r="F26" s="61"/>
      <c r="G26" s="61"/>
      <c r="H26" s="61"/>
      <c r="I26" s="61"/>
      <c r="J26" s="46"/>
      <c r="K26" s="46"/>
      <c r="L26" s="46"/>
      <c r="M26" s="59"/>
      <c r="N26" s="59"/>
      <c r="O26" s="59"/>
      <c r="P26" s="59"/>
      <c r="Q26" s="59"/>
      <c r="R26" s="59"/>
      <c r="S26" s="59"/>
      <c r="T26" s="58"/>
      <c r="U26" s="59"/>
      <c r="V26" s="60"/>
    </row>
    <row r="27" spans="1:25" s="48" customFormat="1" ht="20.25" customHeight="1" x14ac:dyDescent="0.2">
      <c r="A27" s="733"/>
      <c r="B27" s="763"/>
      <c r="C27" s="746"/>
      <c r="D27" s="47"/>
      <c r="E27" s="764"/>
      <c r="F27" s="733" t="s">
        <v>152</v>
      </c>
      <c r="G27" s="733"/>
      <c r="H27" s="733"/>
      <c r="I27" s="733"/>
      <c r="J27" s="733"/>
      <c r="K27" s="733"/>
      <c r="L27" s="733"/>
      <c r="M27" s="733"/>
      <c r="N27" s="733"/>
      <c r="O27" s="733"/>
      <c r="P27" s="733"/>
      <c r="Q27" s="733"/>
      <c r="R27" s="733"/>
      <c r="S27" s="733"/>
      <c r="T27" s="733"/>
      <c r="U27" s="733"/>
      <c r="V27" s="733"/>
      <c r="W27" s="732"/>
    </row>
    <row r="28" spans="1:25" s="48" customFormat="1" ht="20.25" customHeight="1" x14ac:dyDescent="0.2">
      <c r="A28" s="762"/>
      <c r="B28" s="733"/>
      <c r="C28" s="752"/>
      <c r="D28" s="47"/>
      <c r="E28" s="764"/>
      <c r="F28" s="47"/>
      <c r="G28" s="47"/>
      <c r="H28" s="47"/>
      <c r="I28" s="62"/>
      <c r="J28" s="47"/>
      <c r="K28" s="47"/>
      <c r="L28" s="47"/>
      <c r="M28" s="62"/>
      <c r="N28" s="47"/>
      <c r="O28" s="47"/>
      <c r="P28" s="47"/>
      <c r="Q28" s="62"/>
      <c r="R28" s="47"/>
      <c r="S28" s="47"/>
      <c r="T28" s="47"/>
      <c r="U28" s="62"/>
      <c r="V28" s="733"/>
      <c r="W28" s="732"/>
    </row>
    <row r="29" spans="1:25" ht="24.75" customHeight="1" x14ac:dyDescent="0.2">
      <c r="A29" s="761"/>
      <c r="B29" s="761"/>
      <c r="C29" s="761"/>
      <c r="D29" s="761"/>
      <c r="E29" s="761"/>
      <c r="F29" s="47"/>
      <c r="G29" s="47"/>
      <c r="H29" s="47"/>
      <c r="I29" s="62"/>
      <c r="J29" s="47"/>
      <c r="K29" s="47"/>
      <c r="L29" s="47"/>
      <c r="M29" s="62"/>
      <c r="N29" s="47"/>
      <c r="O29" s="47"/>
      <c r="P29" s="47"/>
      <c r="Q29" s="62"/>
      <c r="R29" s="47"/>
      <c r="S29" s="47"/>
      <c r="T29" s="47"/>
      <c r="U29" s="62"/>
      <c r="V29" s="60"/>
    </row>
    <row r="30" spans="1:25" ht="19.5" customHeight="1" x14ac:dyDescent="0.2">
      <c r="B30" s="746"/>
      <c r="C30" s="746"/>
      <c r="D30" s="47"/>
      <c r="E30" s="55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3"/>
    </row>
    <row r="31" spans="1:25" ht="15" customHeight="1" x14ac:dyDescent="0.2">
      <c r="A31" s="47"/>
      <c r="B31" s="68"/>
      <c r="C31" s="63"/>
      <c r="D31" s="64"/>
      <c r="E31" s="65"/>
      <c r="F31" s="48"/>
      <c r="G31" s="48"/>
      <c r="H31" s="48"/>
      <c r="I31" s="62"/>
      <c r="J31" s="48"/>
      <c r="K31" s="48"/>
      <c r="L31" s="48"/>
      <c r="M31" s="62"/>
      <c r="N31" s="48"/>
      <c r="O31" s="48"/>
      <c r="P31" s="48"/>
      <c r="Q31" s="62"/>
      <c r="R31" s="48"/>
      <c r="S31" s="48"/>
      <c r="T31" s="48"/>
      <c r="U31" s="62"/>
      <c r="V31" s="66"/>
      <c r="W31" s="48"/>
    </row>
    <row r="32" spans="1:25" ht="15.75" x14ac:dyDescent="0.2">
      <c r="A32" s="47"/>
      <c r="B32" s="68"/>
      <c r="C32" s="63"/>
      <c r="D32" s="67"/>
      <c r="E32" s="65"/>
      <c r="F32" s="48"/>
      <c r="G32" s="48"/>
      <c r="H32" s="48"/>
      <c r="I32" s="62"/>
      <c r="J32" s="48"/>
      <c r="K32" s="48"/>
      <c r="L32" s="48"/>
      <c r="M32" s="62"/>
      <c r="N32" s="48"/>
      <c r="O32" s="48"/>
      <c r="P32" s="48"/>
      <c r="Q32" s="62"/>
      <c r="R32" s="48"/>
      <c r="S32" s="48"/>
      <c r="T32" s="48"/>
      <c r="U32" s="62"/>
      <c r="V32" s="68"/>
      <c r="W32" s="48"/>
    </row>
    <row r="33" spans="1:23" ht="15.75" x14ac:dyDescent="0.2">
      <c r="A33" s="47"/>
      <c r="B33" s="68"/>
      <c r="C33" s="63"/>
      <c r="D33" s="64"/>
      <c r="E33" s="65"/>
      <c r="F33" s="48"/>
      <c r="G33" s="48"/>
      <c r="H33" s="48"/>
      <c r="I33" s="62"/>
      <c r="J33" s="48"/>
      <c r="K33" s="48"/>
      <c r="L33" s="48"/>
      <c r="M33" s="62"/>
      <c r="N33" s="48"/>
      <c r="O33" s="48"/>
      <c r="P33" s="48"/>
      <c r="Q33" s="62"/>
      <c r="R33" s="48"/>
      <c r="S33" s="48"/>
      <c r="T33" s="48"/>
      <c r="U33" s="62"/>
      <c r="V33" s="66"/>
      <c r="W33" s="48"/>
    </row>
    <row r="34" spans="1:23" ht="15.75" x14ac:dyDescent="0.2">
      <c r="A34" s="47"/>
      <c r="B34" s="68"/>
      <c r="C34" s="63"/>
      <c r="D34" s="64"/>
      <c r="E34" s="65"/>
      <c r="F34" s="48"/>
      <c r="G34" s="48"/>
      <c r="H34" s="48"/>
      <c r="I34" s="62"/>
      <c r="J34" s="48"/>
      <c r="K34" s="48"/>
      <c r="L34" s="48"/>
      <c r="M34" s="62"/>
      <c r="N34" s="48"/>
      <c r="O34" s="48"/>
      <c r="P34" s="48"/>
      <c r="Q34" s="62"/>
      <c r="R34" s="48"/>
      <c r="S34" s="48"/>
      <c r="T34" s="48"/>
      <c r="U34" s="62"/>
      <c r="V34" s="66"/>
      <c r="W34" s="48"/>
    </row>
    <row r="35" spans="1:23" ht="15.75" x14ac:dyDescent="0.2">
      <c r="A35" s="47"/>
      <c r="B35" s="68"/>
      <c r="C35" s="63"/>
      <c r="D35" s="67"/>
      <c r="E35" s="65"/>
      <c r="F35" s="48"/>
      <c r="G35" s="48"/>
      <c r="H35" s="48"/>
      <c r="I35" s="62"/>
      <c r="J35" s="48"/>
      <c r="K35" s="48"/>
      <c r="L35" s="48"/>
      <c r="M35" s="62"/>
      <c r="N35" s="48"/>
      <c r="O35" s="48"/>
      <c r="P35" s="48"/>
      <c r="Q35" s="62"/>
      <c r="R35" s="48"/>
      <c r="S35" s="48"/>
      <c r="T35" s="48"/>
      <c r="U35" s="62"/>
      <c r="V35" s="68"/>
      <c r="W35" s="48"/>
    </row>
    <row r="36" spans="1:23" ht="15.75" x14ac:dyDescent="0.2">
      <c r="A36" s="47"/>
      <c r="B36" s="68"/>
      <c r="C36" s="63"/>
      <c r="D36" s="64"/>
      <c r="E36" s="65"/>
      <c r="F36" s="48"/>
      <c r="G36" s="48"/>
      <c r="H36" s="48"/>
      <c r="I36" s="62"/>
      <c r="J36" s="48"/>
      <c r="K36" s="48"/>
      <c r="L36" s="48"/>
      <c r="M36" s="62"/>
      <c r="N36" s="48"/>
      <c r="O36" s="48"/>
      <c r="P36" s="48"/>
      <c r="Q36" s="62"/>
      <c r="R36" s="48"/>
      <c r="S36" s="48"/>
      <c r="T36" s="48"/>
      <c r="U36" s="62"/>
      <c r="V36" s="66"/>
      <c r="W36" s="48"/>
    </row>
    <row r="37" spans="1:23" ht="15.75" x14ac:dyDescent="0.2">
      <c r="A37" s="47"/>
      <c r="B37" s="68"/>
      <c r="C37" s="63"/>
      <c r="D37" s="64"/>
      <c r="E37" s="65"/>
      <c r="F37" s="48"/>
      <c r="G37" s="48"/>
      <c r="H37" s="48"/>
      <c r="I37" s="62"/>
      <c r="J37" s="48"/>
      <c r="K37" s="48"/>
      <c r="L37" s="48"/>
      <c r="M37" s="62"/>
      <c r="N37" s="48"/>
      <c r="O37" s="48"/>
      <c r="P37" s="48"/>
      <c r="Q37" s="62"/>
      <c r="R37" s="48"/>
      <c r="S37" s="48"/>
      <c r="T37" s="48"/>
      <c r="U37" s="62"/>
      <c r="V37" s="66"/>
      <c r="W37" s="48"/>
    </row>
    <row r="38" spans="1:23" ht="15.75" x14ac:dyDescent="0.2">
      <c r="A38" s="47"/>
      <c r="B38" s="68"/>
      <c r="C38" s="63"/>
      <c r="D38" s="64"/>
      <c r="E38" s="65"/>
      <c r="F38" s="48"/>
      <c r="G38" s="48"/>
      <c r="H38" s="48"/>
      <c r="I38" s="62"/>
      <c r="J38" s="48"/>
      <c r="K38" s="48"/>
      <c r="L38" s="48"/>
      <c r="M38" s="62"/>
      <c r="N38" s="48"/>
      <c r="O38" s="48"/>
      <c r="P38" s="48"/>
      <c r="Q38" s="62"/>
      <c r="R38" s="48"/>
      <c r="S38" s="48"/>
      <c r="T38" s="48"/>
      <c r="U38" s="62"/>
      <c r="V38" s="66"/>
      <c r="W38" s="48"/>
    </row>
    <row r="39" spans="1:23" ht="19.5" customHeight="1" x14ac:dyDescent="0.2">
      <c r="B39" s="746"/>
      <c r="C39" s="746"/>
      <c r="D39" s="47"/>
      <c r="E39" s="55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3"/>
    </row>
    <row r="40" spans="1:23" ht="15.75" x14ac:dyDescent="0.2">
      <c r="A40" s="47"/>
      <c r="B40" s="68"/>
      <c r="C40" s="63"/>
      <c r="D40" s="67"/>
      <c r="E40" s="65"/>
      <c r="F40" s="48"/>
      <c r="G40" s="48"/>
      <c r="H40" s="48"/>
      <c r="I40" s="62"/>
      <c r="J40" s="48"/>
      <c r="K40" s="48"/>
      <c r="L40" s="48"/>
      <c r="M40" s="62"/>
      <c r="N40" s="48"/>
      <c r="O40" s="48"/>
      <c r="P40" s="48"/>
      <c r="Q40" s="62"/>
      <c r="R40" s="48"/>
      <c r="S40" s="48"/>
      <c r="T40" s="48"/>
      <c r="U40" s="62"/>
      <c r="V40" s="66"/>
      <c r="W40" s="48"/>
    </row>
    <row r="41" spans="1:23" ht="15.75" x14ac:dyDescent="0.2">
      <c r="A41" s="47"/>
      <c r="B41" s="68"/>
      <c r="C41" s="63"/>
      <c r="D41" s="64"/>
      <c r="E41" s="65"/>
      <c r="F41" s="48"/>
      <c r="G41" s="48"/>
      <c r="H41" s="48"/>
      <c r="I41" s="62"/>
      <c r="J41" s="48"/>
      <c r="K41" s="48"/>
      <c r="L41" s="48"/>
      <c r="M41" s="62"/>
      <c r="N41" s="48"/>
      <c r="O41" s="48"/>
      <c r="P41" s="48"/>
      <c r="Q41" s="62"/>
      <c r="R41" s="48"/>
      <c r="S41" s="48"/>
      <c r="T41" s="48"/>
      <c r="U41" s="62"/>
      <c r="V41" s="68"/>
      <c r="W41" s="48"/>
    </row>
    <row r="42" spans="1:23" ht="15.75" x14ac:dyDescent="0.2">
      <c r="A42" s="47"/>
      <c r="B42" s="68"/>
      <c r="C42" s="63"/>
      <c r="D42" s="64"/>
      <c r="E42" s="65"/>
      <c r="F42" s="48"/>
      <c r="G42" s="48"/>
      <c r="H42" s="48"/>
      <c r="I42" s="62"/>
      <c r="J42" s="48"/>
      <c r="K42" s="48"/>
      <c r="L42" s="48"/>
      <c r="M42" s="62"/>
      <c r="N42" s="48"/>
      <c r="O42" s="48"/>
      <c r="P42" s="48"/>
      <c r="Q42" s="62"/>
      <c r="R42" s="48"/>
      <c r="S42" s="48"/>
      <c r="T42" s="48"/>
      <c r="U42" s="62"/>
      <c r="V42" s="66"/>
      <c r="W42" s="48"/>
    </row>
    <row r="43" spans="1:23" ht="15.75" x14ac:dyDescent="0.2">
      <c r="A43" s="47"/>
      <c r="B43" s="68"/>
      <c r="C43" s="63"/>
      <c r="D43" s="64"/>
      <c r="E43" s="65"/>
      <c r="F43" s="48"/>
      <c r="G43" s="48"/>
      <c r="H43" s="48"/>
      <c r="I43" s="62"/>
      <c r="J43" s="48"/>
      <c r="K43" s="48"/>
      <c r="L43" s="48"/>
      <c r="M43" s="62"/>
      <c r="N43" s="48"/>
      <c r="O43" s="48"/>
      <c r="P43" s="48"/>
      <c r="Q43" s="62"/>
      <c r="R43" s="48"/>
      <c r="S43" s="48"/>
      <c r="T43" s="48"/>
      <c r="U43" s="62"/>
      <c r="V43" s="66"/>
      <c r="W43" s="48"/>
    </row>
    <row r="44" spans="1:23" ht="15.75" x14ac:dyDescent="0.2">
      <c r="A44" s="47"/>
      <c r="B44" s="68"/>
      <c r="C44" s="63"/>
      <c r="D44" s="67"/>
      <c r="E44" s="65"/>
      <c r="F44" s="48"/>
      <c r="G44" s="48"/>
      <c r="H44" s="48"/>
      <c r="I44" s="62"/>
      <c r="J44" s="48"/>
      <c r="K44" s="48"/>
      <c r="L44" s="48"/>
      <c r="M44" s="62"/>
      <c r="N44" s="48"/>
      <c r="O44" s="48"/>
      <c r="P44" s="48"/>
      <c r="Q44" s="62"/>
      <c r="R44" s="48"/>
      <c r="S44" s="48"/>
      <c r="T44" s="48"/>
      <c r="U44" s="62"/>
      <c r="V44" s="68"/>
      <c r="W44" s="48"/>
    </row>
    <row r="45" spans="1:23" ht="15.75" x14ac:dyDescent="0.2">
      <c r="A45" s="47"/>
      <c r="B45" s="68"/>
      <c r="C45" s="63"/>
      <c r="D45" s="64"/>
      <c r="E45" s="65"/>
      <c r="F45" s="48"/>
      <c r="G45" s="48"/>
      <c r="H45" s="48"/>
      <c r="I45" s="62"/>
      <c r="J45" s="48"/>
      <c r="K45" s="48"/>
      <c r="L45" s="48"/>
      <c r="M45" s="62"/>
      <c r="N45" s="48"/>
      <c r="O45" s="48"/>
      <c r="P45" s="48"/>
      <c r="Q45" s="62"/>
      <c r="R45" s="48"/>
      <c r="S45" s="48"/>
      <c r="T45" s="48"/>
      <c r="U45" s="62"/>
      <c r="V45" s="66"/>
      <c r="W45" s="48"/>
    </row>
    <row r="46" spans="1:23" ht="15.75" x14ac:dyDescent="0.2">
      <c r="A46" s="47"/>
      <c r="B46" s="68"/>
      <c r="C46" s="63"/>
      <c r="D46" s="64"/>
      <c r="E46" s="65"/>
      <c r="F46" s="48"/>
      <c r="G46" s="48"/>
      <c r="H46" s="48"/>
      <c r="I46" s="62"/>
      <c r="J46" s="48"/>
      <c r="K46" s="48"/>
      <c r="L46" s="48"/>
      <c r="M46" s="62"/>
      <c r="N46" s="48"/>
      <c r="O46" s="48"/>
      <c r="P46" s="48"/>
      <c r="Q46" s="62"/>
      <c r="R46" s="48"/>
      <c r="S46" s="48"/>
      <c r="T46" s="48"/>
      <c r="U46" s="62"/>
      <c r="V46" s="66"/>
      <c r="W46" s="48"/>
    </row>
    <row r="47" spans="1:23" ht="15.75" x14ac:dyDescent="0.2">
      <c r="A47" s="47"/>
      <c r="B47" s="68"/>
      <c r="C47" s="63"/>
      <c r="D47" s="64"/>
      <c r="E47" s="65"/>
      <c r="F47" s="48"/>
      <c r="G47" s="48"/>
      <c r="H47" s="48"/>
      <c r="I47" s="62"/>
      <c r="J47" s="48"/>
      <c r="K47" s="48"/>
      <c r="L47" s="48"/>
      <c r="M47" s="62"/>
      <c r="N47" s="48"/>
      <c r="O47" s="48"/>
      <c r="P47" s="48"/>
      <c r="Q47" s="62"/>
      <c r="R47" s="48"/>
      <c r="S47" s="48"/>
      <c r="T47" s="48"/>
      <c r="U47" s="62"/>
      <c r="V47" s="66"/>
      <c r="W47" s="48"/>
    </row>
  </sheetData>
  <mergeCells count="26">
    <mergeCell ref="B39:C39"/>
    <mergeCell ref="B30:C30"/>
    <mergeCell ref="A6:V6"/>
    <mergeCell ref="A7:A8"/>
    <mergeCell ref="B7:B8"/>
    <mergeCell ref="C27:C28"/>
    <mergeCell ref="V7:V8"/>
    <mergeCell ref="A10:C10"/>
    <mergeCell ref="F7:U7"/>
    <mergeCell ref="A29:E29"/>
    <mergeCell ref="A27:A28"/>
    <mergeCell ref="B27:B28"/>
    <mergeCell ref="E27:E28"/>
    <mergeCell ref="R8:U8"/>
    <mergeCell ref="F8:I8"/>
    <mergeCell ref="J8:M8"/>
    <mergeCell ref="A5:C5"/>
    <mergeCell ref="W7:W8"/>
    <mergeCell ref="W27:W28"/>
    <mergeCell ref="F27:U27"/>
    <mergeCell ref="V27:V28"/>
    <mergeCell ref="C7:C8"/>
    <mergeCell ref="E7:E8"/>
    <mergeCell ref="L24:N24"/>
    <mergeCell ref="N8:Q8"/>
    <mergeCell ref="W11:Y19"/>
  </mergeCells>
  <phoneticPr fontId="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1A46B0BDB22B848A26F923A7741AD82" ma:contentTypeVersion="2" ma:contentTypeDescription="Új dokumentum létrehozása." ma:contentTypeScope="" ma:versionID="bb8a4d8ebf9d1442a50a91a6503471f4">
  <xsd:schema xmlns:xsd="http://www.w3.org/2001/XMLSchema" xmlns:xs="http://www.w3.org/2001/XMLSchema" xmlns:p="http://schemas.microsoft.com/office/2006/metadata/properties" xmlns:ns2="e299f8b0-c8a0-4d09-96f9-01a0a6994996" targetNamespace="http://schemas.microsoft.com/office/2006/metadata/properties" ma:root="true" ma:fieldsID="16cb4b7d31cddac78b8f581fa56588b4" ns2:_="">
    <xsd:import namespace="e299f8b0-c8a0-4d09-96f9-01a0a6994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9f8b0-c8a0-4d09-96f9-01a0a6994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0E88B-125B-4786-B38B-1CF1B8146C62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e299f8b0-c8a0-4d09-96f9-01a0a699499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7B6211-B9F4-4AA0-873D-D056F4E6D1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37D3F-A1B3-48A2-B5A2-77E4E8C5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9f8b0-c8a0-4d09-96f9-01a0a6994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MSc_L_Alap</vt:lpstr>
      <vt:lpstr>MSc_L_Csomag.</vt:lpstr>
      <vt:lpstr>MSc_L_Nyomda-Média</vt:lpstr>
      <vt:lpstr>MSC_L_Minőség</vt:lpstr>
      <vt:lpstr>MSC_L_Ruhaipari </vt:lpstr>
      <vt:lpstr>MSc_L_Szab val.</vt:lpstr>
      <vt:lpstr>MSc_L_Alap!Nyomtatási_terület</vt:lpstr>
      <vt:lpstr>MSc_L_Csomag.!Nyomtatási_terület</vt:lpstr>
      <vt:lpstr>'MSc_L_Nyomda-Média'!Nyomtatási_terület</vt:lpstr>
      <vt:lpstr>'MSc_L_Szab val.'!Nyomtatási_terület</vt:lpstr>
    </vt:vector>
  </TitlesOfParts>
  <Manager/>
  <Company>NYME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KIP MSc N</dc:title>
  <dc:subject/>
  <dc:creator>Dr. Koltai László</dc:creator>
  <cp:keywords/>
  <dc:description/>
  <cp:lastModifiedBy>Bodáné Dr. Kendrovics Rita</cp:lastModifiedBy>
  <cp:revision/>
  <dcterms:created xsi:type="dcterms:W3CDTF">2006-05-30T09:11:24Z</dcterms:created>
  <dcterms:modified xsi:type="dcterms:W3CDTF">2025-05-30T16:30:10Z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