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gyetemi anyagok\kari anyagok, kari tanács\szakindítási anyagok\KIP MSc\KIP angol MSc\KIP MSc magyar nyelvű képzés 2024\"/>
    </mc:Choice>
  </mc:AlternateContent>
  <xr:revisionPtr revIDLastSave="0" documentId="13_ncr:1_{BD6B5300-1478-40FC-8D26-BE77FFFC91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c_N_Alap" sheetId="1" r:id="rId1"/>
    <sheet name="MSc_N_Csomag." sheetId="12" r:id="rId2"/>
    <sheet name="MSc_N_Nyomda-Média" sheetId="14" r:id="rId3"/>
    <sheet name="MSC_N_Minőség_E" sheetId="21" r:id="rId4"/>
    <sheet name="MSC_N_Ruha" sheetId="22" r:id="rId5"/>
    <sheet name="MSc_N_Szab val." sheetId="19" r:id="rId6"/>
  </sheets>
  <externalReferences>
    <externalReference r:id="rId7"/>
  </externalReferences>
  <definedNames>
    <definedName name="_xlnm._FilterDatabase" localSheetId="5" hidden="1">'MSc_N_Szab val.'!#REF!</definedName>
    <definedName name="_xlnm.Print_Area" localSheetId="0">MSc_N_Alap!$A$1:$AB$40</definedName>
    <definedName name="_xlnm.Print_Area" localSheetId="1">MSc_N_Csomag.!$A$1:$W$38</definedName>
    <definedName name="_xlnm.Print_Area" localSheetId="2">'MSc_N_Nyomda-Média'!$A$1:$W$37</definedName>
    <definedName name="_xlnm.Print_Area" localSheetId="5">'MSc_N_Szab val.'!$A$1:$V$21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2" i="22" l="1"/>
  <c r="Q32" i="22"/>
  <c r="I32" i="22"/>
  <c r="U31" i="22"/>
  <c r="Q31" i="22"/>
  <c r="M31" i="22"/>
  <c r="I31" i="22"/>
  <c r="K29" i="22"/>
  <c r="G29" i="22"/>
  <c r="E28" i="22"/>
  <c r="D28" i="22"/>
  <c r="E27" i="22"/>
  <c r="D27" i="22"/>
  <c r="E23" i="22"/>
  <c r="D23" i="22"/>
  <c r="V22" i="22"/>
  <c r="S22" i="22"/>
  <c r="R22" i="22"/>
  <c r="O22" i="22"/>
  <c r="N22" i="22"/>
  <c r="K22" i="22"/>
  <c r="J22" i="22"/>
  <c r="G22" i="22"/>
  <c r="E20" i="22"/>
  <c r="D20" i="22"/>
  <c r="E19" i="22"/>
  <c r="D19" i="22"/>
  <c r="E18" i="22"/>
  <c r="D18" i="22"/>
  <c r="E17" i="22"/>
  <c r="E16" i="22" s="1"/>
  <c r="D17" i="22"/>
  <c r="V16" i="22"/>
  <c r="T16" i="22"/>
  <c r="S16" i="22"/>
  <c r="R16" i="22"/>
  <c r="P16" i="22"/>
  <c r="O16" i="22"/>
  <c r="N16" i="22"/>
  <c r="L16" i="22"/>
  <c r="K16" i="22"/>
  <c r="J16" i="22"/>
  <c r="J21" i="22" s="1"/>
  <c r="H16" i="22"/>
  <c r="G16" i="22"/>
  <c r="E15" i="22"/>
  <c r="D15" i="22"/>
  <c r="E14" i="22"/>
  <c r="D14" i="22"/>
  <c r="E13" i="22"/>
  <c r="D13" i="22"/>
  <c r="E12" i="22"/>
  <c r="E11" i="22" s="1"/>
  <c r="D12" i="22"/>
  <c r="V11" i="22"/>
  <c r="V21" i="22" s="1"/>
  <c r="T11" i="22"/>
  <c r="S11" i="22"/>
  <c r="R11" i="22"/>
  <c r="R21" i="22" s="1"/>
  <c r="P11" i="22"/>
  <c r="O11" i="22"/>
  <c r="O21" i="22" s="1"/>
  <c r="N11" i="22"/>
  <c r="N21" i="22" s="1"/>
  <c r="L11" i="22"/>
  <c r="K11" i="22"/>
  <c r="K21" i="22" l="1"/>
  <c r="D16" i="22"/>
  <c r="D38" i="22"/>
  <c r="D11" i="22"/>
  <c r="D21" i="22" s="1"/>
  <c r="D37" i="22"/>
  <c r="D26" i="22"/>
  <c r="N29" i="22"/>
  <c r="K30" i="22"/>
  <c r="E21" i="22"/>
  <c r="S21" i="22"/>
  <c r="S30" i="22" s="1"/>
  <c r="E26" i="22"/>
  <c r="O30" i="22"/>
  <c r="R29" i="22"/>
  <c r="D22" i="22"/>
  <c r="E22" i="22"/>
  <c r="J29" i="22"/>
  <c r="V29" i="22"/>
  <c r="G21" i="22"/>
  <c r="G30" i="22" s="1"/>
  <c r="E29" i="22" l="1"/>
  <c r="D29" i="22"/>
  <c r="D18" i="1"/>
  <c r="E26" i="14"/>
  <c r="E29" i="21"/>
  <c r="D29" i="21"/>
  <c r="E28" i="21"/>
  <c r="E27" i="21" s="1"/>
  <c r="D28" i="21"/>
  <c r="D27" i="21" s="1"/>
  <c r="E28" i="14"/>
  <c r="D28" i="14"/>
  <c r="E27" i="14"/>
  <c r="D27" i="14"/>
  <c r="D26" i="14" s="1"/>
  <c r="E28" i="12"/>
  <c r="D28" i="12"/>
  <c r="E27" i="12"/>
  <c r="E26" i="12" s="1"/>
  <c r="D27" i="12"/>
  <c r="D26" i="12" s="1"/>
  <c r="E25" i="1"/>
  <c r="D25" i="1"/>
  <c r="E15" i="1"/>
  <c r="D15" i="1"/>
  <c r="O11" i="14"/>
  <c r="P11" i="14"/>
  <c r="R11" i="14"/>
  <c r="S11" i="14"/>
  <c r="T11" i="14"/>
  <c r="V11" i="14"/>
  <c r="L11" i="14"/>
  <c r="N11" i="14"/>
  <c r="N21" i="14" s="1"/>
  <c r="K11" i="14"/>
  <c r="L11" i="12"/>
  <c r="N11" i="12"/>
  <c r="E13" i="14"/>
  <c r="E14" i="14"/>
  <c r="E15" i="14"/>
  <c r="E11" i="19"/>
  <c r="E14" i="21"/>
  <c r="E15" i="21"/>
  <c r="D14" i="21"/>
  <c r="D15" i="21"/>
  <c r="E38" i="22" l="1"/>
  <c r="E37" i="22"/>
  <c r="E17" i="1"/>
  <c r="E18" i="1"/>
  <c r="E19" i="1"/>
  <c r="E12" i="1"/>
  <c r="D14" i="14" l="1"/>
  <c r="D12" i="19"/>
  <c r="E12" i="19"/>
  <c r="D13" i="19"/>
  <c r="E13" i="19"/>
  <c r="D14" i="19"/>
  <c r="E14" i="19"/>
  <c r="D15" i="19"/>
  <c r="E15" i="19"/>
  <c r="D16" i="19"/>
  <c r="E16" i="19"/>
  <c r="D17" i="19"/>
  <c r="E17" i="19"/>
  <c r="D18" i="19"/>
  <c r="E18" i="19"/>
  <c r="D19" i="19"/>
  <c r="E19" i="19"/>
  <c r="D20" i="19"/>
  <c r="E20" i="19"/>
  <c r="D21" i="19"/>
  <c r="E21" i="19"/>
  <c r="U32" i="14"/>
  <c r="I29" i="1"/>
  <c r="I30" i="1"/>
  <c r="I32" i="12"/>
  <c r="U32" i="12"/>
  <c r="Q32" i="12"/>
  <c r="V12" i="21"/>
  <c r="T12" i="21"/>
  <c r="S12" i="21"/>
  <c r="R12" i="21"/>
  <c r="P12" i="21"/>
  <c r="O12" i="21"/>
  <c r="N12" i="21"/>
  <c r="L12" i="21"/>
  <c r="K12" i="21"/>
  <c r="J12" i="21"/>
  <c r="H12" i="21"/>
  <c r="G12" i="21"/>
  <c r="V11" i="1"/>
  <c r="V16" i="1"/>
  <c r="V20" i="1"/>
  <c r="S11" i="1"/>
  <c r="S16" i="1"/>
  <c r="S20" i="1"/>
  <c r="T11" i="1"/>
  <c r="T16" i="1"/>
  <c r="T20" i="1"/>
  <c r="R11" i="1"/>
  <c r="R16" i="1"/>
  <c r="R20" i="1"/>
  <c r="O11" i="1"/>
  <c r="O16" i="1"/>
  <c r="O20" i="1"/>
  <c r="P11" i="1"/>
  <c r="P16" i="1"/>
  <c r="P20" i="1"/>
  <c r="N11" i="1"/>
  <c r="N16" i="1"/>
  <c r="N20" i="1"/>
  <c r="K11" i="1"/>
  <c r="K16" i="1"/>
  <c r="K20" i="1"/>
  <c r="L11" i="1"/>
  <c r="L16" i="1"/>
  <c r="L20" i="1"/>
  <c r="J11" i="1"/>
  <c r="J16" i="1"/>
  <c r="J20" i="1"/>
  <c r="G11" i="1"/>
  <c r="G16" i="1"/>
  <c r="G20" i="1"/>
  <c r="H11" i="1"/>
  <c r="H16" i="1"/>
  <c r="H20" i="1"/>
  <c r="E13" i="1"/>
  <c r="E14" i="1"/>
  <c r="E21" i="1"/>
  <c r="E22" i="1"/>
  <c r="E23" i="1"/>
  <c r="E24" i="1"/>
  <c r="D12" i="1"/>
  <c r="D13" i="1"/>
  <c r="D14" i="1"/>
  <c r="D17" i="1"/>
  <c r="D19" i="1"/>
  <c r="D21" i="1"/>
  <c r="D22" i="1"/>
  <c r="D23" i="1"/>
  <c r="D24" i="1"/>
  <c r="U33" i="21"/>
  <c r="Q33" i="21"/>
  <c r="M33" i="21"/>
  <c r="M32" i="21"/>
  <c r="I32" i="21"/>
  <c r="I33" i="21"/>
  <c r="I31" i="14"/>
  <c r="M31" i="14"/>
  <c r="U31" i="14"/>
  <c r="I31" i="12"/>
  <c r="U31" i="12"/>
  <c r="D13" i="12"/>
  <c r="D14" i="12"/>
  <c r="D15" i="12"/>
  <c r="D12" i="12"/>
  <c r="O11" i="12"/>
  <c r="P11" i="12"/>
  <c r="R11" i="12"/>
  <c r="S11" i="12"/>
  <c r="T11" i="12"/>
  <c r="V11" i="12"/>
  <c r="K11" i="12"/>
  <c r="E13" i="12"/>
  <c r="E14" i="12"/>
  <c r="E15" i="12"/>
  <c r="E12" i="12"/>
  <c r="E18" i="21"/>
  <c r="E19" i="21"/>
  <c r="E20" i="21"/>
  <c r="D18" i="21"/>
  <c r="D19" i="21"/>
  <c r="D20" i="21"/>
  <c r="E17" i="14"/>
  <c r="E18" i="14"/>
  <c r="E19" i="14"/>
  <c r="D17" i="14"/>
  <c r="D18" i="14"/>
  <c r="D19" i="14"/>
  <c r="D13" i="14"/>
  <c r="E24" i="21"/>
  <c r="D24" i="21"/>
  <c r="G17" i="21"/>
  <c r="H17" i="21"/>
  <c r="K17" i="21"/>
  <c r="L17" i="21"/>
  <c r="O17" i="21"/>
  <c r="P17" i="21"/>
  <c r="S17" i="21"/>
  <c r="T17" i="21"/>
  <c r="E21" i="21"/>
  <c r="D21" i="21"/>
  <c r="V17" i="21"/>
  <c r="R17" i="21"/>
  <c r="N17" i="21"/>
  <c r="J17" i="21"/>
  <c r="E16" i="21"/>
  <c r="D16" i="21"/>
  <c r="E13" i="21"/>
  <c r="D13" i="21"/>
  <c r="D23" i="12"/>
  <c r="E19" i="12"/>
  <c r="E20" i="12"/>
  <c r="D19" i="12"/>
  <c r="D20" i="12"/>
  <c r="E17" i="12"/>
  <c r="D17" i="12"/>
  <c r="D11" i="19"/>
  <c r="U30" i="1"/>
  <c r="Q30" i="1"/>
  <c r="M30" i="1"/>
  <c r="U29" i="1"/>
  <c r="Q29" i="1"/>
  <c r="M29" i="1"/>
  <c r="T16" i="12"/>
  <c r="J16" i="12"/>
  <c r="J21" i="12" s="1"/>
  <c r="N16" i="12"/>
  <c r="R16" i="12"/>
  <c r="V16" i="12"/>
  <c r="E23" i="12"/>
  <c r="S16" i="12"/>
  <c r="G16" i="12"/>
  <c r="H16" i="12"/>
  <c r="K16" i="12"/>
  <c r="L16" i="12"/>
  <c r="O16" i="12"/>
  <c r="P16" i="12"/>
  <c r="R16" i="14"/>
  <c r="R21" i="14" s="1"/>
  <c r="J16" i="14"/>
  <c r="J21" i="14" s="1"/>
  <c r="N16" i="14"/>
  <c r="V16" i="14"/>
  <c r="V21" i="14" s="1"/>
  <c r="T16" i="14"/>
  <c r="D23" i="14"/>
  <c r="E23" i="14"/>
  <c r="O16" i="14"/>
  <c r="P16" i="14"/>
  <c r="K16" i="14"/>
  <c r="L16" i="14"/>
  <c r="S16" i="14"/>
  <c r="G16" i="14"/>
  <c r="H16" i="14"/>
  <c r="E12" i="14"/>
  <c r="E11" i="14" s="1"/>
  <c r="D12" i="14"/>
  <c r="D15" i="14"/>
  <c r="D20" i="14"/>
  <c r="E20" i="14"/>
  <c r="E16" i="12" l="1"/>
  <c r="V22" i="21"/>
  <c r="D11" i="14"/>
  <c r="G21" i="14"/>
  <c r="K22" i="21"/>
  <c r="N21" i="12"/>
  <c r="R21" i="12"/>
  <c r="D41" i="21"/>
  <c r="D17" i="21"/>
  <c r="E11" i="12"/>
  <c r="E11" i="1"/>
  <c r="H28" i="1"/>
  <c r="K28" i="1"/>
  <c r="S21" i="14"/>
  <c r="O21" i="14"/>
  <c r="D16" i="12"/>
  <c r="E12" i="21"/>
  <c r="V28" i="1"/>
  <c r="V23" i="21" s="1"/>
  <c r="V30" i="21" s="1"/>
  <c r="E20" i="1"/>
  <c r="D38" i="14"/>
  <c r="K21" i="12"/>
  <c r="E17" i="21"/>
  <c r="S21" i="12"/>
  <c r="D11" i="12"/>
  <c r="D16" i="1"/>
  <c r="J22" i="21"/>
  <c r="P28" i="1"/>
  <c r="S28" i="1"/>
  <c r="N22" i="21"/>
  <c r="G28" i="1"/>
  <c r="N28" i="1"/>
  <c r="N22" i="12" s="1"/>
  <c r="R28" i="1"/>
  <c r="R22" i="14" s="1"/>
  <c r="R29" i="14" s="1"/>
  <c r="T28" i="1"/>
  <c r="I32" i="14"/>
  <c r="G22" i="21"/>
  <c r="K21" i="14"/>
  <c r="O21" i="12"/>
  <c r="G21" i="12"/>
  <c r="V21" i="12"/>
  <c r="E21" i="12" s="1"/>
  <c r="S22" i="21"/>
  <c r="D20" i="1"/>
  <c r="E16" i="1"/>
  <c r="J28" i="1"/>
  <c r="J23" i="21" s="1"/>
  <c r="L28" i="1"/>
  <c r="E16" i="14"/>
  <c r="D16" i="14"/>
  <c r="D37" i="14"/>
  <c r="D12" i="21"/>
  <c r="R22" i="21"/>
  <c r="O22" i="21"/>
  <c r="D40" i="21"/>
  <c r="O28" i="1"/>
  <c r="D11" i="1"/>
  <c r="O23" i="21" l="1"/>
  <c r="N29" i="12"/>
  <c r="J30" i="21"/>
  <c r="V22" i="14"/>
  <c r="V29" i="14" s="1"/>
  <c r="D22" i="21"/>
  <c r="G23" i="21"/>
  <c r="D21" i="14"/>
  <c r="E22" i="21"/>
  <c r="D39" i="12"/>
  <c r="O22" i="12"/>
  <c r="O30" i="12" s="1"/>
  <c r="R23" i="21"/>
  <c r="R30" i="21" s="1"/>
  <c r="R22" i="12"/>
  <c r="R29" i="12" s="1"/>
  <c r="N23" i="21"/>
  <c r="N30" i="21" s="1"/>
  <c r="N22" i="14"/>
  <c r="N29" i="14" s="1"/>
  <c r="D40" i="12"/>
  <c r="S23" i="21"/>
  <c r="S31" i="21" s="1"/>
  <c r="G22" i="14"/>
  <c r="G30" i="14" s="1"/>
  <c r="G22" i="12"/>
  <c r="G30" i="12" s="1"/>
  <c r="J22" i="14"/>
  <c r="J29" i="14" s="1"/>
  <c r="J22" i="12"/>
  <c r="J29" i="12" s="1"/>
  <c r="E28" i="1"/>
  <c r="S22" i="12"/>
  <c r="S30" i="12" s="1"/>
  <c r="D21" i="12"/>
  <c r="O22" i="14"/>
  <c r="O30" i="14" s="1"/>
  <c r="V22" i="12"/>
  <c r="V29" i="12" s="1"/>
  <c r="K22" i="12"/>
  <c r="K30" i="12" s="1"/>
  <c r="S22" i="14"/>
  <c r="S30" i="14" s="1"/>
  <c r="D28" i="1"/>
  <c r="O31" i="21"/>
  <c r="K23" i="21"/>
  <c r="K31" i="21" s="1"/>
  <c r="K22" i="14"/>
  <c r="K30" i="14" s="1"/>
  <c r="E21" i="14"/>
  <c r="G31" i="21"/>
  <c r="E22" i="14" l="1"/>
  <c r="E29" i="14" s="1"/>
  <c r="E23" i="21"/>
  <c r="E30" i="21" s="1"/>
  <c r="E22" i="12"/>
  <c r="E29" i="12" s="1"/>
  <c r="D22" i="12"/>
  <c r="D29" i="12" s="1"/>
  <c r="D22" i="14"/>
  <c r="D29" i="14" s="1"/>
  <c r="D23" i="21"/>
  <c r="D30" i="21" s="1"/>
  <c r="E41" i="21" l="1"/>
  <c r="E37" i="14"/>
  <c r="E40" i="12"/>
  <c r="E38" i="14" l="1"/>
  <c r="E40" i="21"/>
  <c r="E39" i="12"/>
</calcChain>
</file>

<file path=xl/sharedStrings.xml><?xml version="1.0" encoding="utf-8"?>
<sst xmlns="http://schemas.openxmlformats.org/spreadsheetml/2006/main" count="611" uniqueCount="205">
  <si>
    <t>Óbudai Egyetem</t>
  </si>
  <si>
    <t>MSc Mintatanterv F</t>
  </si>
  <si>
    <t xml:space="preserve">Rejtő Sándor Könnyűipari és Környezetmérnöki Kar </t>
  </si>
  <si>
    <t>Nappali tagozat</t>
  </si>
  <si>
    <t>Könnyűipari mérnök szak</t>
  </si>
  <si>
    <t>szakfelelős: Dr. Borbély Ákos</t>
  </si>
  <si>
    <t>Kód</t>
  </si>
  <si>
    <t>Tantárgyak</t>
  </si>
  <si>
    <t>heti</t>
  </si>
  <si>
    <r>
      <t>kredi</t>
    </r>
    <r>
      <rPr>
        <b/>
        <sz val="12"/>
        <rFont val="Arial CE"/>
        <charset val="238"/>
      </rPr>
      <t>t</t>
    </r>
  </si>
  <si>
    <t>Típus</t>
  </si>
  <si>
    <t>Szemeszter</t>
  </si>
  <si>
    <t>Előtanulmány</t>
  </si>
  <si>
    <t>óra</t>
  </si>
  <si>
    <t>1.</t>
  </si>
  <si>
    <t>2.</t>
  </si>
  <si>
    <t>3.</t>
  </si>
  <si>
    <t>4.</t>
  </si>
  <si>
    <t>ea</t>
  </si>
  <si>
    <t>gy</t>
  </si>
  <si>
    <t>k</t>
  </si>
  <si>
    <t>kr</t>
  </si>
  <si>
    <t>Természettudományos alapismeretek  (20-25 kredit)</t>
  </si>
  <si>
    <t>Alkalmazott matematika és statisztika</t>
  </si>
  <si>
    <t>A</t>
  </si>
  <si>
    <t>v</t>
  </si>
  <si>
    <t>Alkalmazott fizika</t>
  </si>
  <si>
    <t>Gazdasági és humán ismeretek  (10-15 kredit)</t>
  </si>
  <si>
    <t>5.</t>
  </si>
  <si>
    <t>Pénzügyi, számviteli és adózási ismeretek</t>
  </si>
  <si>
    <t>6.</t>
  </si>
  <si>
    <t>7.</t>
  </si>
  <si>
    <t>RMXSF1LMNF</t>
  </si>
  <si>
    <t>Könnyűipari szakmai ismeretek  (18-24 kredit),</t>
  </si>
  <si>
    <t>8.</t>
  </si>
  <si>
    <t>Elektronikai és informatikai ismeretek</t>
  </si>
  <si>
    <t>9.</t>
  </si>
  <si>
    <t>Logisztika a könnyűiparban</t>
  </si>
  <si>
    <t>é</t>
  </si>
  <si>
    <t>10.</t>
  </si>
  <si>
    <t>Számítógépes terméktervezés</t>
  </si>
  <si>
    <t>11.</t>
  </si>
  <si>
    <t xml:space="preserve">Technológiai mérések </t>
  </si>
  <si>
    <t>12.</t>
  </si>
  <si>
    <t>Vizsga (v)</t>
  </si>
  <si>
    <t>Évközi jegy (f)</t>
  </si>
  <si>
    <t>A diploma megszerzésének feltétele legalább 4 hetes szakmai gyakorlat teljesítése.</t>
  </si>
  <si>
    <t>A záróvizsga tárgyai:</t>
  </si>
  <si>
    <t xml:space="preserve">2. Specializációtól függő tárgy: </t>
  </si>
  <si>
    <t>Dr. habil Koltai László</t>
  </si>
  <si>
    <t>dékán</t>
  </si>
  <si>
    <t>Csomagolástechnológus specializáció</t>
  </si>
  <si>
    <t>felelőse: Dr. Koltai László</t>
  </si>
  <si>
    <t>előkövetelmény</t>
  </si>
  <si>
    <t>Csomagolástechnológus</t>
  </si>
  <si>
    <r>
      <t xml:space="preserve">Differenciált szakmai ismeretek (min.10 kredit)                               </t>
    </r>
    <r>
      <rPr>
        <b/>
        <sz val="12"/>
        <rFont val="Arial CE"/>
        <charset val="238"/>
      </rPr>
      <t>összesen:</t>
    </r>
  </si>
  <si>
    <t>13.</t>
  </si>
  <si>
    <t>RMWCG1CMNF</t>
  </si>
  <si>
    <t>B</t>
  </si>
  <si>
    <t>14.</t>
  </si>
  <si>
    <t>RMWCA1CMNF</t>
  </si>
  <si>
    <t>15.</t>
  </si>
  <si>
    <t>RMWGT1CMNF</t>
  </si>
  <si>
    <t>Csomagolástervezés I.</t>
  </si>
  <si>
    <t>16.</t>
  </si>
  <si>
    <t>RMWGT2CMNF</t>
  </si>
  <si>
    <t>Csomagolástervezés II.</t>
  </si>
  <si>
    <t>Kötelezően választható szakmai ismeretek                                       összesen:</t>
  </si>
  <si>
    <t>17.</t>
  </si>
  <si>
    <t>RMWCT1CMNF</t>
  </si>
  <si>
    <t>Csomagolástechnológia I.</t>
  </si>
  <si>
    <t>18.</t>
  </si>
  <si>
    <t>RMWCT2CMNF</t>
  </si>
  <si>
    <t>Csomagolástechnológia II.</t>
  </si>
  <si>
    <t>19.</t>
  </si>
  <si>
    <t>RMWCE1CMNF</t>
  </si>
  <si>
    <t>20.</t>
  </si>
  <si>
    <t>RMDDM1CMNF</t>
  </si>
  <si>
    <t>Diplomamunka</t>
  </si>
  <si>
    <t>Kötelezően választható szakmai ismeretek, differenciált szakmai ismeretek</t>
  </si>
  <si>
    <t>Kötelező alapozás, szakmai törzsanyag</t>
  </si>
  <si>
    <t>Szabadon választható tárgyak</t>
  </si>
  <si>
    <t>Szabadon választható tárgy 1.</t>
  </si>
  <si>
    <t>Szabadon választható tárgy 2.</t>
  </si>
  <si>
    <t>Mindösszesen:</t>
  </si>
  <si>
    <t>Heti össz óra</t>
  </si>
  <si>
    <t>Évközi jegy</t>
  </si>
  <si>
    <t>Vizsga:</t>
  </si>
  <si>
    <t>elméleti órák száma:</t>
  </si>
  <si>
    <t>gyakorlati órák száma:</t>
  </si>
  <si>
    <t>Nyomdaipari és médiatechnológus specializáció</t>
  </si>
  <si>
    <t>felelőse: Dr. Horváth Csaba</t>
  </si>
  <si>
    <t>kredit</t>
  </si>
  <si>
    <t>Előkövetelmény</t>
  </si>
  <si>
    <t xml:space="preserve">Nyomdaipari és médiatechnológus </t>
  </si>
  <si>
    <t>Differenciált szakmai ism. (min. 10 kredit)                                            összesen:</t>
  </si>
  <si>
    <t>RMWKS1NMNF</t>
  </si>
  <si>
    <t>Nyomtatott termékek tervezése és szerkesztése</t>
  </si>
  <si>
    <t>RMWNM1NMNF</t>
  </si>
  <si>
    <t>RMWNM2NMNF</t>
  </si>
  <si>
    <t>RMWKT1NMNF</t>
  </si>
  <si>
    <t>Kötészeti és továbbfeldolgozási technológiák</t>
  </si>
  <si>
    <r>
      <t xml:space="preserve">Kötelezően választható szakmai ismeretek                                          </t>
    </r>
    <r>
      <rPr>
        <b/>
        <sz val="12"/>
        <rFont val="Arial CE"/>
        <charset val="238"/>
      </rPr>
      <t>összesen:</t>
    </r>
  </si>
  <si>
    <t>RMWMN1NMNF</t>
  </si>
  <si>
    <t>A nyomtatott média technológiái I.</t>
  </si>
  <si>
    <t>RMWMN2NMNF</t>
  </si>
  <si>
    <t>A nyomtatott média technológiái II.</t>
  </si>
  <si>
    <t>RMWMN3NMNF</t>
  </si>
  <si>
    <t>RMDDM1NMNF</t>
  </si>
  <si>
    <t>Minőségirányító specializáció</t>
  </si>
  <si>
    <t>felelőse: Dr. Gregász Tibor</t>
  </si>
  <si>
    <t>Minőségirányító</t>
  </si>
  <si>
    <t>Differenciált szakmai ismeretek (min. 10 kredit)                               összesen:</t>
  </si>
  <si>
    <t>RMWMR1QMNF</t>
  </si>
  <si>
    <t>RMWMR3QMNF</t>
  </si>
  <si>
    <t>RMWMR2QMNF</t>
  </si>
  <si>
    <t>RMWSA1QMNF</t>
  </si>
  <si>
    <t>Szubjektív adatok értékelése</t>
  </si>
  <si>
    <r>
      <t xml:space="preserve">Kötelezően választható szakmai ismeretek                                         </t>
    </r>
    <r>
      <rPr>
        <b/>
        <sz val="12"/>
        <rFont val="Arial CE"/>
        <charset val="238"/>
      </rPr>
      <t>összesen:</t>
    </r>
  </si>
  <si>
    <t>RMWMM1QMNF</t>
  </si>
  <si>
    <t>Minőségirányítás  I.</t>
  </si>
  <si>
    <t>RMWMM2QMNF</t>
  </si>
  <si>
    <t>Minőségirányítás II.</t>
  </si>
  <si>
    <t>RMWMM3QMNF</t>
  </si>
  <si>
    <t>Minőségirányítás III.</t>
  </si>
  <si>
    <t>RMDDM1QMNF</t>
  </si>
  <si>
    <t xml:space="preserve">MSc Mintatanterv </t>
  </si>
  <si>
    <t>félévi</t>
  </si>
  <si>
    <t>OE</t>
  </si>
  <si>
    <t xml:space="preserve">Bevezetés a nyomtatott kommunikációba </t>
  </si>
  <si>
    <t>Bevezetés a csomagolástechnológiába</t>
  </si>
  <si>
    <t>Biztonsági nyomtatás</t>
  </si>
  <si>
    <t>Élelmiszerek csomagolása</t>
  </si>
  <si>
    <t xml:space="preserve"> </t>
  </si>
  <si>
    <t xml:space="preserve">Prepress- Image Editing with Adobe Photoshop </t>
  </si>
  <si>
    <t>Handmade paper making and manufacturing</t>
  </si>
  <si>
    <t xml:space="preserve">Introducing to Graphic Communication </t>
  </si>
  <si>
    <t xml:space="preserve">Lean and Green Printing online     </t>
  </si>
  <si>
    <t xml:space="preserve">Sustainable Green Printing online  </t>
  </si>
  <si>
    <t xml:space="preserve">Project Work I. </t>
  </si>
  <si>
    <t>Project Work Practice</t>
  </si>
  <si>
    <t>A szabadon választható tárgyak listája a Kari Tanács döntése alapján változhat.</t>
  </si>
  <si>
    <t>Termelésmenedzsment és folyamatszervezés a könnyűiparban</t>
  </si>
  <si>
    <t>Testnevelés I.</t>
  </si>
  <si>
    <t>Testnevelés II.</t>
  </si>
  <si>
    <t>21.</t>
  </si>
  <si>
    <t>22.</t>
  </si>
  <si>
    <t>Kötelezően teljesítendő</t>
  </si>
  <si>
    <t xml:space="preserve">      heti óraszámokkal (ea:előadás; gy: gyakorlat). ; követelményekkel (k.: v:vizsga, é:évközi jegy, h:háromfokozatú értékelés); kreditekkel (kr.)</t>
  </si>
  <si>
    <t xml:space="preserve">     heti óraszámokkal (ea:előadás; gy: gyakorlat). ; követelményekkel (k.: v:vizsga, é:évközi jegy, h:háromfokozatú értékelés); kreditekkel (kr.)</t>
  </si>
  <si>
    <t>Dr. habil Koltai László dékán</t>
  </si>
  <si>
    <t>h</t>
  </si>
  <si>
    <t>Vezetés és szervezés (blended)</t>
  </si>
  <si>
    <t>Csomagolásgépesítés (blended)</t>
  </si>
  <si>
    <t>A nyomtatott média technológiái III. (blended)</t>
  </si>
  <si>
    <t>Menedzsmentrendszerek a gyakorlatban III. (blended)</t>
  </si>
  <si>
    <t>Alkalmazott kémia (blended)</t>
  </si>
  <si>
    <t>Termékbiztonság (blended)</t>
  </si>
  <si>
    <t>RMXAM1KMNF</t>
  </si>
  <si>
    <t>RMXMM1KMNF</t>
  </si>
  <si>
    <t>RMXFI1KMNF</t>
  </si>
  <si>
    <t>RMEKE1KMNF</t>
  </si>
  <si>
    <t>RMXPA1KMNF</t>
  </si>
  <si>
    <t>RMXVS1KMNF</t>
  </si>
  <si>
    <t>RMXEI1KMNF</t>
  </si>
  <si>
    <t>RMXLK1KMNF</t>
  </si>
  <si>
    <t>RMXST1KMNF</t>
  </si>
  <si>
    <t>RMXTM1KMNF</t>
  </si>
  <si>
    <t>Ruhaipari formatervezés és technológia specializáció</t>
  </si>
  <si>
    <t>felelőse: Dr. Csanák Edit DLA</t>
  </si>
  <si>
    <t>Kollekcióalakítás</t>
  </si>
  <si>
    <t>Fenntarthatóság és termékéletciklus menedzsment a könnyűiparban (blended)</t>
  </si>
  <si>
    <t>Ruhaipari termékkonstrukció és tervezés</t>
  </si>
  <si>
    <t>Ruhaipari gyártástechnológia I.</t>
  </si>
  <si>
    <t>Ruhaipari gyártástechnológia II.</t>
  </si>
  <si>
    <t>Elfogadta az RKK tanácsa: 2024. március 14.</t>
  </si>
  <si>
    <t>Határozat szám: RKK-KT-CII/196/2024</t>
  </si>
  <si>
    <t>RTWKA1AMNF</t>
  </si>
  <si>
    <t>RTWMS1AMNF</t>
  </si>
  <si>
    <t>RTWIT1AMNF</t>
  </si>
  <si>
    <t>RTWFT1AMNF</t>
  </si>
  <si>
    <t>RTWRT1AMNF</t>
  </si>
  <si>
    <t>RTWRG1AMNF</t>
  </si>
  <si>
    <t>RTWRG2AMNF</t>
  </si>
  <si>
    <t>RTDDM1AMNF</t>
  </si>
  <si>
    <t>Modellezés és szériázás (blended)</t>
  </si>
  <si>
    <t>Új irányzatok a tervezésben (blended)</t>
  </si>
  <si>
    <t>Menedzsmentrendszerek a gyakorlatban II. (blended)</t>
  </si>
  <si>
    <t>Menedzsmentrendszerek a gyakorlatban I. (blended)</t>
  </si>
  <si>
    <t>A nyomtatott média anyagai, környezetvédelme és minőségbiztosítása I.(blended)</t>
  </si>
  <si>
    <t>A nyomtatott média anyagai, környezetvédelme és minőségbiztosítása II.(blended)</t>
  </si>
  <si>
    <t>Csomagolóanyagok (blended)</t>
  </si>
  <si>
    <t>Csomagolásergonómia (blended)</t>
  </si>
  <si>
    <t>Mérnöki modellalkotás (blended)</t>
  </si>
  <si>
    <t>Érvényes 2024. szeptember 1-től</t>
  </si>
  <si>
    <t>Érvényes: 2024. szeptember 1-től</t>
  </si>
  <si>
    <t xml:space="preserve">1. Mérnöki modellalkotás   </t>
  </si>
  <si>
    <r>
      <t xml:space="preserve">Csomagolástechnológus specializáció: </t>
    </r>
    <r>
      <rPr>
        <sz val="12"/>
        <rFont val="Arial CE"/>
        <charset val="238"/>
      </rPr>
      <t xml:space="preserve">Csomagolástechnológia és tervezés </t>
    </r>
  </si>
  <si>
    <r>
      <t xml:space="preserve">Nyomdaipari és médiatechnológus specializáció: </t>
    </r>
    <r>
      <rPr>
        <sz val="12"/>
        <rFont val="Arial CE"/>
        <charset val="238"/>
      </rPr>
      <t>A nyomtatott média technológiái és anyagai</t>
    </r>
  </si>
  <si>
    <r>
      <t xml:space="preserve">Minőségirányító specializáció: </t>
    </r>
    <r>
      <rPr>
        <sz val="12"/>
        <rFont val="Arial CE"/>
        <charset val="238"/>
      </rPr>
      <t>Minőségirányítás és menedzsmentrendszerek</t>
    </r>
  </si>
  <si>
    <r>
      <t>Ruhaipari formatervezés és technológia specializáció:</t>
    </r>
    <r>
      <rPr>
        <sz val="12"/>
        <rFont val="Arial CE"/>
        <charset val="238"/>
      </rPr>
      <t xml:space="preserve">Kollekcióalakítás és ruhaipari gyártástechnológia </t>
    </r>
  </si>
  <si>
    <t>Határozat szám:RKK-KT-CIII/206/2024</t>
  </si>
  <si>
    <t>Határozat szám: RKK-KT-CIII/206/2024</t>
  </si>
  <si>
    <t>Elfogadta az RKK tanácsa: 2024. 05.16.</t>
  </si>
  <si>
    <t>RMXTB1KMNF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</si>
</sst>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11"/>
      <name val="Arial CE"/>
      <charset val="238"/>
    </font>
    <font>
      <i/>
      <sz val="12"/>
      <name val="Arial CE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charset val="238"/>
    </font>
    <font>
      <b/>
      <i/>
      <sz val="10"/>
      <name val="Arial CE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4"/>
      <name val="Arial CE"/>
      <charset val="238"/>
    </font>
    <font>
      <i/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 CE"/>
      <charset val="238"/>
    </font>
    <font>
      <b/>
      <sz val="12"/>
      <color rgb="FFFF0000"/>
      <name val="Arial CE"/>
      <charset val="238"/>
    </font>
    <font>
      <i/>
      <sz val="14"/>
      <color rgb="FFFF0000"/>
      <name val="Arial CE"/>
      <charset val="238"/>
    </font>
    <font>
      <b/>
      <sz val="8"/>
      <color rgb="FFFF0000"/>
      <name val="Arial CE"/>
      <charset val="238"/>
    </font>
    <font>
      <sz val="9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FFFCC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6" fillId="0" borderId="0"/>
    <xf numFmtId="0" fontId="2" fillId="0" borderId="0"/>
    <xf numFmtId="0" fontId="24" fillId="0" borderId="0"/>
    <xf numFmtId="0" fontId="1" fillId="0" borderId="0"/>
    <xf numFmtId="9" fontId="26" fillId="0" borderId="0" applyFont="0" applyFill="0" applyBorder="0" applyAlignment="0" applyProtection="0"/>
  </cellStyleXfs>
  <cellXfs count="761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7" fillId="2" borderId="5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17" xfId="3" applyFont="1" applyBorder="1" applyAlignment="1">
      <alignment horizontal="left" vertical="center"/>
    </xf>
    <xf numFmtId="0" fontId="3" fillId="0" borderId="18" xfId="3" applyFont="1" applyBorder="1" applyAlignment="1">
      <alignment vertical="center" wrapText="1"/>
    </xf>
    <xf numFmtId="0" fontId="3" fillId="0" borderId="18" xfId="3" applyFont="1" applyBorder="1" applyAlignment="1">
      <alignment vertical="center"/>
    </xf>
    <xf numFmtId="0" fontId="3" fillId="0" borderId="18" xfId="3" applyFont="1" applyBorder="1" applyAlignment="1">
      <alignment horizontal="center" vertical="center"/>
    </xf>
    <xf numFmtId="0" fontId="24" fillId="0" borderId="0" xfId="3"/>
    <xf numFmtId="0" fontId="3" fillId="0" borderId="19" xfId="3" applyFont="1" applyBorder="1" applyAlignment="1">
      <alignment horizontal="left"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" fontId="9" fillId="2" borderId="6" xfId="3" applyNumberFormat="1" applyFont="1" applyFill="1" applyBorder="1" applyAlignment="1">
      <alignment horizontal="center" vertical="center"/>
    </xf>
    <xf numFmtId="1" fontId="7" fillId="2" borderId="7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2" fontId="7" fillId="2" borderId="8" xfId="3" applyNumberFormat="1" applyFont="1" applyFill="1" applyBorder="1" applyAlignment="1">
      <alignment horizontal="center" vertical="center"/>
    </xf>
    <xf numFmtId="1" fontId="9" fillId="2" borderId="9" xfId="3" applyNumberFormat="1" applyFont="1" applyFill="1" applyBorder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24" fillId="3" borderId="0" xfId="3" applyFill="1"/>
    <xf numFmtId="1" fontId="7" fillId="2" borderId="6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5" fillId="0" borderId="19" xfId="3" applyFont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" fontId="8" fillId="3" borderId="8" xfId="3" applyNumberFormat="1" applyFont="1" applyFill="1" applyBorder="1" applyAlignment="1">
      <alignment horizontal="center" vertical="center"/>
    </xf>
    <xf numFmtId="1" fontId="19" fillId="3" borderId="8" xfId="3" applyNumberFormat="1" applyFont="1" applyFill="1" applyBorder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0" fontId="7" fillId="0" borderId="26" xfId="0" applyFont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1" fontId="8" fillId="3" borderId="9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1" fontId="8" fillId="3" borderId="39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1" fontId="7" fillId="2" borderId="27" xfId="0" applyNumberFormat="1" applyFont="1" applyFill="1" applyBorder="1" applyAlignment="1">
      <alignment horizontal="center" vertical="center"/>
    </xf>
    <xf numFmtId="1" fontId="20" fillId="2" borderId="27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 vertical="center"/>
    </xf>
    <xf numFmtId="1" fontId="9" fillId="2" borderId="39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7" fillId="2" borderId="33" xfId="0" applyNumberFormat="1" applyFont="1" applyFill="1" applyBorder="1" applyAlignment="1">
      <alignment horizontal="center" vertical="center"/>
    </xf>
    <xf numFmtId="1" fontId="20" fillId="2" borderId="33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horizontal="center" vertical="center"/>
    </xf>
    <xf numFmtId="2" fontId="7" fillId="2" borderId="44" xfId="0" applyNumberFormat="1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vertical="center"/>
    </xf>
    <xf numFmtId="1" fontId="9" fillId="2" borderId="45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vertical="center"/>
    </xf>
    <xf numFmtId="1" fontId="8" fillId="3" borderId="4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1" fontId="11" fillId="3" borderId="14" xfId="0" applyNumberFormat="1" applyFont="1" applyFill="1" applyBorder="1" applyAlignment="1">
      <alignment horizontal="center" vertical="center"/>
    </xf>
    <xf numFmtId="1" fontId="7" fillId="4" borderId="33" xfId="0" applyNumberFormat="1" applyFont="1" applyFill="1" applyBorder="1" applyAlignment="1">
      <alignment horizontal="center" vertical="center"/>
    </xf>
    <xf numFmtId="1" fontId="20" fillId="4" borderId="33" xfId="0" applyNumberFormat="1" applyFont="1" applyFill="1" applyBorder="1" applyAlignment="1">
      <alignment horizontal="center" vertical="center"/>
    </xf>
    <xf numFmtId="1" fontId="9" fillId="4" borderId="33" xfId="0" applyNumberFormat="1" applyFont="1" applyFill="1" applyBorder="1" applyAlignment="1">
      <alignment horizontal="center" vertical="center"/>
    </xf>
    <xf numFmtId="1" fontId="7" fillId="4" borderId="43" xfId="0" applyNumberFormat="1" applyFont="1" applyFill="1" applyBorder="1" applyAlignment="1">
      <alignment horizontal="center" vertical="center"/>
    </xf>
    <xf numFmtId="1" fontId="7" fillId="4" borderId="44" xfId="0" applyNumberFormat="1" applyFont="1" applyFill="1" applyBorder="1" applyAlignment="1">
      <alignment horizontal="center" vertical="center"/>
    </xf>
    <xf numFmtId="2" fontId="7" fillId="4" borderId="44" xfId="0" applyNumberFormat="1" applyFont="1" applyFill="1" applyBorder="1" applyAlignment="1">
      <alignment horizontal="center" vertical="center"/>
    </xf>
    <xf numFmtId="1" fontId="9" fillId="4" borderId="45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1" fontId="11" fillId="0" borderId="0" xfId="0" applyNumberFormat="1" applyFont="1" applyAlignment="1">
      <alignment vertical="center"/>
    </xf>
    <xf numFmtId="1" fontId="8" fillId="3" borderId="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9" fillId="2" borderId="35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9" fillId="2" borderId="46" xfId="0" applyNumberFormat="1" applyFont="1" applyFill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8" fillId="0" borderId="37" xfId="0" applyNumberFormat="1" applyFont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1" fontId="7" fillId="4" borderId="26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7" fillId="2" borderId="48" xfId="0" applyNumberFormat="1" applyFont="1" applyFill="1" applyBorder="1" applyAlignment="1">
      <alignment horizontal="center" vertical="center"/>
    </xf>
    <xf numFmtId="2" fontId="7" fillId="2" borderId="38" xfId="0" applyNumberFormat="1" applyFont="1" applyFill="1" applyBorder="1" applyAlignment="1">
      <alignment horizontal="center" vertical="center"/>
    </xf>
    <xf numFmtId="1" fontId="7" fillId="2" borderId="37" xfId="0" applyNumberFormat="1" applyFont="1" applyFill="1" applyBorder="1" applyAlignment="1">
      <alignment vertical="center"/>
    </xf>
    <xf numFmtId="1" fontId="7" fillId="2" borderId="38" xfId="0" applyNumberFormat="1" applyFont="1" applyFill="1" applyBorder="1" applyAlignment="1">
      <alignment vertical="center"/>
    </xf>
    <xf numFmtId="1" fontId="7" fillId="2" borderId="39" xfId="0" applyNumberFormat="1" applyFont="1" applyFill="1" applyBorder="1" applyAlignment="1">
      <alignment vertical="center"/>
    </xf>
    <xf numFmtId="1" fontId="8" fillId="0" borderId="26" xfId="0" applyNumberFormat="1" applyFont="1" applyBorder="1" applyAlignment="1">
      <alignment horizontal="center" vertical="center"/>
    </xf>
    <xf numFmtId="1" fontId="19" fillId="0" borderId="26" xfId="0" applyNumberFormat="1" applyFont="1" applyBorder="1" applyAlignment="1">
      <alignment horizontal="center" vertical="center"/>
    </xf>
    <xf numFmtId="1" fontId="8" fillId="0" borderId="49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" fontId="8" fillId="3" borderId="48" xfId="0" applyNumberFormat="1" applyFont="1" applyFill="1" applyBorder="1" applyAlignment="1">
      <alignment horizontal="center" vertical="center"/>
    </xf>
    <xf numFmtId="1" fontId="19" fillId="3" borderId="11" xfId="0" applyNumberFormat="1" applyFont="1" applyFill="1" applyBorder="1" applyAlignment="1">
      <alignment horizontal="center" vertical="center"/>
    </xf>
    <xf numFmtId="1" fontId="8" fillId="3" borderId="30" xfId="0" applyNumberFormat="1" applyFont="1" applyFill="1" applyBorder="1" applyAlignment="1">
      <alignment horizontal="center" vertical="center"/>
    </xf>
    <xf numFmtId="1" fontId="8" fillId="3" borderId="14" xfId="0" applyNumberFormat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" fontId="8" fillId="3" borderId="32" xfId="0" applyNumberFormat="1" applyFont="1" applyFill="1" applyBorder="1" applyAlignment="1">
      <alignment horizontal="center" vertical="center"/>
    </xf>
    <xf numFmtId="1" fontId="7" fillId="2" borderId="53" xfId="0" applyNumberFormat="1" applyFont="1" applyFill="1" applyBorder="1" applyAlignment="1">
      <alignment horizontal="center" vertical="center"/>
    </xf>
    <xf numFmtId="1" fontId="7" fillId="2" borderId="43" xfId="0" applyNumberFormat="1" applyFont="1" applyFill="1" applyBorder="1" applyAlignment="1">
      <alignment vertical="center"/>
    </xf>
    <xf numFmtId="1" fontId="7" fillId="2" borderId="45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vertical="center"/>
    </xf>
    <xf numFmtId="1" fontId="8" fillId="3" borderId="22" xfId="0" applyNumberFormat="1" applyFont="1" applyFill="1" applyBorder="1" applyAlignment="1">
      <alignment horizontal="center" vertical="center"/>
    </xf>
    <xf numFmtId="1" fontId="19" fillId="3" borderId="41" xfId="0" applyNumberFormat="1" applyFont="1" applyFill="1" applyBorder="1" applyAlignment="1">
      <alignment horizontal="center" vertical="center"/>
    </xf>
    <xf numFmtId="1" fontId="7" fillId="3" borderId="20" xfId="0" applyNumberFormat="1" applyFont="1" applyFill="1" applyBorder="1" applyAlignment="1">
      <alignment horizontal="center" vertical="center"/>
    </xf>
    <xf numFmtId="1" fontId="7" fillId="3" borderId="16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1" fontId="7" fillId="3" borderId="12" xfId="0" applyNumberFormat="1" applyFont="1" applyFill="1" applyBorder="1" applyAlignment="1">
      <alignment horizontal="center" vertical="center"/>
    </xf>
    <xf numFmtId="1" fontId="7" fillId="3" borderId="40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19" fillId="3" borderId="5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1" fontId="19" fillId="0" borderId="40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" fontId="8" fillId="0" borderId="52" xfId="0" applyNumberFormat="1" applyFont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1" fontId="19" fillId="3" borderId="42" xfId="0" applyNumberFormat="1" applyFont="1" applyFill="1" applyBorder="1" applyAlignment="1">
      <alignment horizontal="center" vertical="center"/>
    </xf>
    <xf numFmtId="1" fontId="19" fillId="3" borderId="15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1" fontId="20" fillId="2" borderId="43" xfId="0" applyNumberFormat="1" applyFont="1" applyFill="1" applyBorder="1" applyAlignment="1">
      <alignment horizontal="center" vertical="center"/>
    </xf>
    <xf numFmtId="1" fontId="20" fillId="2" borderId="44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right" vertical="center"/>
    </xf>
    <xf numFmtId="1" fontId="8" fillId="3" borderId="0" xfId="3" applyNumberFormat="1" applyFont="1" applyFill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7" fillId="2" borderId="8" xfId="3" applyFont="1" applyFill="1" applyBorder="1" applyAlignment="1">
      <alignment vertical="center"/>
    </xf>
    <xf numFmtId="1" fontId="9" fillId="2" borderId="8" xfId="3" applyNumberFormat="1" applyFont="1" applyFill="1" applyBorder="1" applyAlignment="1">
      <alignment horizontal="center" vertical="center"/>
    </xf>
    <xf numFmtId="2" fontId="8" fillId="3" borderId="8" xfId="3" applyNumberFormat="1" applyFont="1" applyFill="1" applyBorder="1" applyAlignment="1">
      <alignment horizontal="center" vertical="center"/>
    </xf>
    <xf numFmtId="1" fontId="8" fillId="0" borderId="8" xfId="3" applyNumberFormat="1" applyFont="1" applyBorder="1" applyAlignment="1">
      <alignment horizontal="center" vertical="center"/>
    </xf>
    <xf numFmtId="1" fontId="19" fillId="0" borderId="8" xfId="3" applyNumberFormat="1" applyFont="1" applyBorder="1" applyAlignment="1">
      <alignment horizontal="center" vertical="center"/>
    </xf>
    <xf numFmtId="2" fontId="8" fillId="0" borderId="8" xfId="3" applyNumberFormat="1" applyFont="1" applyBorder="1" applyAlignment="1">
      <alignment horizontal="center" vertical="center"/>
    </xf>
    <xf numFmtId="1" fontId="8" fillId="0" borderId="0" xfId="3" applyNumberFormat="1" applyFont="1" applyAlignment="1">
      <alignment horizontal="right" vertical="center"/>
    </xf>
    <xf numFmtId="1" fontId="8" fillId="3" borderId="15" xfId="3" applyNumberFormat="1" applyFont="1" applyFill="1" applyBorder="1" applyAlignment="1">
      <alignment horizontal="center" vertical="center"/>
    </xf>
    <xf numFmtId="1" fontId="19" fillId="3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2" borderId="5" xfId="3" applyFont="1" applyFill="1" applyBorder="1" applyAlignment="1">
      <alignment vertical="center"/>
    </xf>
    <xf numFmtId="1" fontId="8" fillId="3" borderId="6" xfId="3" applyNumberFormat="1" applyFont="1" applyFill="1" applyBorder="1" applyAlignment="1">
      <alignment horizontal="center" vertical="center"/>
    </xf>
    <xf numFmtId="1" fontId="8" fillId="0" borderId="6" xfId="3" applyNumberFormat="1" applyFont="1" applyBorder="1" applyAlignment="1">
      <alignment horizontal="center" vertical="center"/>
    </xf>
    <xf numFmtId="1" fontId="8" fillId="3" borderId="38" xfId="3" applyNumberFormat="1" applyFont="1" applyFill="1" applyBorder="1" applyAlignment="1">
      <alignment horizontal="center" vertical="center"/>
    </xf>
    <xf numFmtId="1" fontId="19" fillId="3" borderId="38" xfId="3" applyNumberFormat="1" applyFont="1" applyFill="1" applyBorder="1" applyAlignment="1">
      <alignment horizontal="center" vertical="center"/>
    </xf>
    <xf numFmtId="2" fontId="8" fillId="3" borderId="38" xfId="3" applyNumberFormat="1" applyFont="1" applyFill="1" applyBorder="1" applyAlignment="1">
      <alignment horizontal="center" vertical="center"/>
    </xf>
    <xf numFmtId="1" fontId="8" fillId="3" borderId="39" xfId="3" applyNumberFormat="1" applyFont="1" applyFill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38" xfId="3" applyFont="1" applyBorder="1" applyAlignment="1">
      <alignment vertical="center"/>
    </xf>
    <xf numFmtId="1" fontId="8" fillId="0" borderId="38" xfId="3" applyNumberFormat="1" applyFont="1" applyBorder="1" applyAlignment="1">
      <alignment horizontal="center" vertical="center"/>
    </xf>
    <xf numFmtId="1" fontId="8" fillId="0" borderId="39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1" fontId="8" fillId="3" borderId="7" xfId="3" applyNumberFormat="1" applyFont="1" applyFill="1" applyBorder="1" applyAlignment="1">
      <alignment horizontal="center" vertical="center"/>
    </xf>
    <xf numFmtId="1" fontId="8" fillId="0" borderId="7" xfId="3" applyNumberFormat="1" applyFont="1" applyBorder="1" applyAlignment="1">
      <alignment horizontal="center" vertical="center"/>
    </xf>
    <xf numFmtId="1" fontId="8" fillId="3" borderId="48" xfId="3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3" borderId="27" xfId="3" applyFont="1" applyFill="1" applyBorder="1" applyAlignment="1">
      <alignment vertical="center"/>
    </xf>
    <xf numFmtId="49" fontId="7" fillId="2" borderId="40" xfId="3" applyNumberFormat="1" applyFont="1" applyFill="1" applyBorder="1" applyAlignment="1">
      <alignment horizontal="left" vertical="center"/>
    </xf>
    <xf numFmtId="49" fontId="7" fillId="2" borderId="41" xfId="3" applyNumberFormat="1" applyFont="1" applyFill="1" applyBorder="1" applyAlignment="1">
      <alignment horizontal="left" vertical="center"/>
    </xf>
    <xf numFmtId="0" fontId="7" fillId="0" borderId="20" xfId="3" applyFont="1" applyBorder="1" applyAlignment="1">
      <alignment horizontal="center" vertical="center"/>
    </xf>
    <xf numFmtId="0" fontId="7" fillId="0" borderId="16" xfId="3" applyFont="1" applyBorder="1" applyAlignment="1">
      <alignment vertical="center"/>
    </xf>
    <xf numFmtId="0" fontId="7" fillId="0" borderId="16" xfId="3" applyFont="1" applyBorder="1" applyAlignment="1">
      <alignment horizontal="center" vertical="center"/>
    </xf>
    <xf numFmtId="0" fontId="10" fillId="3" borderId="52" xfId="3" applyFont="1" applyFill="1" applyBorder="1" applyAlignment="1">
      <alignment horizontal="left" vertical="center"/>
    </xf>
    <xf numFmtId="0" fontId="8" fillId="3" borderId="11" xfId="3" applyFont="1" applyFill="1" applyBorder="1" applyAlignment="1">
      <alignment vertical="center"/>
    </xf>
    <xf numFmtId="1" fontId="8" fillId="3" borderId="30" xfId="3" applyNumberFormat="1" applyFont="1" applyFill="1" applyBorder="1" applyAlignment="1">
      <alignment horizontal="center" vertical="center"/>
    </xf>
    <xf numFmtId="1" fontId="8" fillId="3" borderId="14" xfId="3" applyNumberFormat="1" applyFont="1" applyFill="1" applyBorder="1" applyAlignment="1">
      <alignment horizontal="center" vertical="center"/>
    </xf>
    <xf numFmtId="0" fontId="7" fillId="2" borderId="33" xfId="3" applyFont="1" applyFill="1" applyBorder="1" applyAlignment="1">
      <alignment vertical="center"/>
    </xf>
    <xf numFmtId="1" fontId="7" fillId="2" borderId="53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horizontal="center" vertical="center"/>
    </xf>
    <xf numFmtId="2" fontId="7" fillId="2" borderId="44" xfId="3" applyNumberFormat="1" applyFont="1" applyFill="1" applyBorder="1" applyAlignment="1">
      <alignment horizontal="center" vertical="center"/>
    </xf>
    <xf numFmtId="1" fontId="7" fillId="2" borderId="44" xfId="3" applyNumberFormat="1" applyFont="1" applyFill="1" applyBorder="1" applyAlignment="1">
      <alignment vertical="center"/>
    </xf>
    <xf numFmtId="0" fontId="7" fillId="0" borderId="51" xfId="3" applyFont="1" applyBorder="1" applyAlignment="1">
      <alignment vertical="center"/>
    </xf>
    <xf numFmtId="1" fontId="9" fillId="2" borderId="55" xfId="3" applyNumberFormat="1" applyFont="1" applyFill="1" applyBorder="1" applyAlignment="1">
      <alignment horizontal="center" vertical="center"/>
    </xf>
    <xf numFmtId="1" fontId="8" fillId="3" borderId="52" xfId="3" applyNumberFormat="1" applyFont="1" applyFill="1" applyBorder="1" applyAlignment="1">
      <alignment horizontal="center" vertical="center"/>
    </xf>
    <xf numFmtId="1" fontId="8" fillId="3" borderId="9" xfId="3" applyNumberFormat="1" applyFont="1" applyFill="1" applyBorder="1" applyAlignment="1">
      <alignment horizontal="center" vertical="center"/>
    </xf>
    <xf numFmtId="1" fontId="8" fillId="0" borderId="9" xfId="3" applyNumberFormat="1" applyFont="1" applyBorder="1" applyAlignment="1">
      <alignment horizontal="center" vertical="center"/>
    </xf>
    <xf numFmtId="1" fontId="8" fillId="3" borderId="47" xfId="3" applyNumberFormat="1" applyFont="1" applyFill="1" applyBorder="1" applyAlignment="1">
      <alignment horizontal="center" vertical="center"/>
    </xf>
    <xf numFmtId="1" fontId="8" fillId="0" borderId="47" xfId="3" applyNumberFormat="1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9" fillId="0" borderId="12" xfId="3" applyFont="1" applyBorder="1" applyAlignment="1">
      <alignment horizontal="right" vertical="center"/>
    </xf>
    <xf numFmtId="1" fontId="7" fillId="2" borderId="43" xfId="3" applyNumberFormat="1" applyFont="1" applyFill="1" applyBorder="1" applyAlignment="1">
      <alignment horizontal="center" vertical="center"/>
    </xf>
    <xf numFmtId="1" fontId="7" fillId="2" borderId="45" xfId="3" applyNumberFormat="1" applyFont="1" applyFill="1" applyBorder="1" applyAlignment="1">
      <alignment horizontal="center" vertical="center"/>
    </xf>
    <xf numFmtId="1" fontId="8" fillId="3" borderId="42" xfId="3" applyNumberFormat="1" applyFont="1" applyFill="1" applyBorder="1" applyAlignment="1">
      <alignment horizontal="center" vertical="center"/>
    </xf>
    <xf numFmtId="1" fontId="8" fillId="3" borderId="5" xfId="3" applyNumberFormat="1" applyFont="1" applyFill="1" applyBorder="1" applyAlignment="1">
      <alignment horizontal="center" vertical="center"/>
    </xf>
    <xf numFmtId="1" fontId="8" fillId="0" borderId="5" xfId="3" applyNumberFormat="1" applyFont="1" applyBorder="1" applyAlignment="1">
      <alignment horizontal="center" vertical="center"/>
    </xf>
    <xf numFmtId="1" fontId="8" fillId="3" borderId="37" xfId="3" applyNumberFormat="1" applyFont="1" applyFill="1" applyBorder="1" applyAlignment="1">
      <alignment horizontal="center" vertical="center"/>
    </xf>
    <xf numFmtId="1" fontId="8" fillId="0" borderId="37" xfId="3" applyNumberFormat="1" applyFont="1" applyBorder="1" applyAlignment="1">
      <alignment horizontal="center" vertical="center"/>
    </xf>
    <xf numFmtId="0" fontId="9" fillId="0" borderId="51" xfId="3" applyFont="1" applyBorder="1" applyAlignment="1">
      <alignment horizontal="right" vertical="center"/>
    </xf>
    <xf numFmtId="1" fontId="7" fillId="2" borderId="55" xfId="3" applyNumberFormat="1" applyFont="1" applyFill="1" applyBorder="1" applyAlignment="1">
      <alignment horizontal="center" vertical="center"/>
    </xf>
    <xf numFmtId="1" fontId="7" fillId="2" borderId="9" xfId="3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3" borderId="13" xfId="3" applyFont="1" applyFill="1" applyBorder="1" applyAlignment="1">
      <alignment vertical="center"/>
    </xf>
    <xf numFmtId="1" fontId="8" fillId="3" borderId="24" xfId="3" applyNumberFormat="1" applyFont="1" applyFill="1" applyBorder="1" applyAlignment="1">
      <alignment horizontal="center" vertical="center"/>
    </xf>
    <xf numFmtId="1" fontId="19" fillId="3" borderId="31" xfId="3" applyNumberFormat="1" applyFont="1" applyFill="1" applyBorder="1" applyAlignment="1">
      <alignment horizontal="center" vertical="center"/>
    </xf>
    <xf numFmtId="1" fontId="8" fillId="3" borderId="50" xfId="3" applyNumberFormat="1" applyFont="1" applyFill="1" applyBorder="1" applyAlignment="1">
      <alignment horizontal="center" vertical="center"/>
    </xf>
    <xf numFmtId="1" fontId="8" fillId="3" borderId="23" xfId="3" applyNumberFormat="1" applyFont="1" applyFill="1" applyBorder="1" applyAlignment="1">
      <alignment horizontal="center" vertical="center"/>
    </xf>
    <xf numFmtId="1" fontId="8" fillId="3" borderId="31" xfId="3" applyNumberFormat="1" applyFont="1" applyFill="1" applyBorder="1" applyAlignment="1">
      <alignment horizontal="center" vertical="center"/>
    </xf>
    <xf numFmtId="2" fontId="8" fillId="3" borderId="31" xfId="3" applyNumberFormat="1" applyFont="1" applyFill="1" applyBorder="1" applyAlignment="1">
      <alignment horizontal="center" vertical="center"/>
    </xf>
    <xf numFmtId="1" fontId="8" fillId="3" borderId="25" xfId="3" applyNumberFormat="1" applyFont="1" applyFill="1" applyBorder="1" applyAlignment="1">
      <alignment horizontal="center" vertical="center"/>
    </xf>
    <xf numFmtId="1" fontId="11" fillId="3" borderId="25" xfId="3" applyNumberFormat="1" applyFont="1" applyFill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1" fontId="8" fillId="0" borderId="15" xfId="3" applyNumberFormat="1" applyFont="1" applyBorder="1" applyAlignment="1">
      <alignment horizontal="center" vertical="center"/>
    </xf>
    <xf numFmtId="1" fontId="8" fillId="0" borderId="52" xfId="3" applyNumberFormat="1" applyFont="1" applyBorder="1" applyAlignment="1">
      <alignment horizontal="center" vertical="center"/>
    </xf>
    <xf numFmtId="1" fontId="8" fillId="0" borderId="14" xfId="3" applyNumberFormat="1" applyFont="1" applyBorder="1" applyAlignment="1">
      <alignment horizontal="center" vertical="center"/>
    </xf>
    <xf numFmtId="49" fontId="7" fillId="2" borderId="34" xfId="3" applyNumberFormat="1" applyFont="1" applyFill="1" applyBorder="1" applyAlignment="1">
      <alignment horizontal="left" vertical="center"/>
    </xf>
    <xf numFmtId="49" fontId="7" fillId="2" borderId="35" xfId="3" applyNumberFormat="1" applyFont="1" applyFill="1" applyBorder="1" applyAlignment="1">
      <alignment horizontal="left" vertical="center"/>
    </xf>
    <xf numFmtId="1" fontId="7" fillId="4" borderId="35" xfId="3" applyNumberFormat="1" applyFont="1" applyFill="1" applyBorder="1" applyAlignment="1">
      <alignment horizontal="center" vertical="center"/>
    </xf>
    <xf numFmtId="1" fontId="9" fillId="2" borderId="35" xfId="3" applyNumberFormat="1" applyFont="1" applyFill="1" applyBorder="1" applyAlignment="1">
      <alignment horizontal="center" vertical="center"/>
    </xf>
    <xf numFmtId="1" fontId="9" fillId="2" borderId="46" xfId="3" applyNumberFormat="1" applyFont="1" applyFill="1" applyBorder="1" applyAlignment="1">
      <alignment horizontal="center" vertical="center"/>
    </xf>
    <xf numFmtId="1" fontId="7" fillId="2" borderId="35" xfId="3" applyNumberFormat="1" applyFont="1" applyFill="1" applyBorder="1" applyAlignment="1">
      <alignment horizontal="center" vertical="center"/>
    </xf>
    <xf numFmtId="1" fontId="9" fillId="2" borderId="36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9" fillId="0" borderId="36" xfId="1" applyFont="1" applyBorder="1" applyAlignment="1">
      <alignment horizontal="right" vertical="center"/>
    </xf>
    <xf numFmtId="0" fontId="7" fillId="0" borderId="37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 wrapText="1"/>
    </xf>
    <xf numFmtId="0" fontId="22" fillId="0" borderId="6" xfId="1" applyFont="1" applyBorder="1" applyAlignment="1" applyProtection="1">
      <alignment vertical="center"/>
      <protection locked="0"/>
    </xf>
    <xf numFmtId="0" fontId="31" fillId="0" borderId="6" xfId="0" applyFont="1" applyBorder="1"/>
    <xf numFmtId="0" fontId="9" fillId="0" borderId="46" xfId="1" applyFont="1" applyBorder="1" applyAlignment="1">
      <alignment horizontal="right" vertical="center"/>
    </xf>
    <xf numFmtId="0" fontId="11" fillId="0" borderId="9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7" fillId="2" borderId="35" xfId="1" applyNumberFormat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36" xfId="1" applyFont="1" applyBorder="1" applyAlignment="1">
      <alignment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31" fillId="0" borderId="39" xfId="0" applyFont="1" applyBorder="1"/>
    <xf numFmtId="0" fontId="10" fillId="0" borderId="37" xfId="1" applyFont="1" applyBorder="1" applyAlignment="1" applyProtection="1">
      <alignment horizontal="center" vertical="center"/>
      <protection locked="0"/>
    </xf>
    <xf numFmtId="1" fontId="8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7" fillId="3" borderId="8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9" fillId="3" borderId="16" xfId="0" applyNumberFormat="1" applyFont="1" applyFill="1" applyBorder="1" applyAlignment="1">
      <alignment horizontal="center" vertical="center"/>
    </xf>
    <xf numFmtId="1" fontId="9" fillId="3" borderId="51" xfId="0" applyNumberFormat="1" applyFont="1" applyFill="1" applyBorder="1" applyAlignment="1">
      <alignment horizontal="center" vertical="center"/>
    </xf>
    <xf numFmtId="1" fontId="7" fillId="3" borderId="16" xfId="3" applyNumberFormat="1" applyFont="1" applyFill="1" applyBorder="1" applyAlignment="1">
      <alignment horizontal="center" vertical="center"/>
    </xf>
    <xf numFmtId="1" fontId="9" fillId="3" borderId="16" xfId="3" applyNumberFormat="1" applyFont="1" applyFill="1" applyBorder="1" applyAlignment="1">
      <alignment horizontal="center" vertical="center"/>
    </xf>
    <xf numFmtId="1" fontId="9" fillId="3" borderId="51" xfId="3" applyNumberFormat="1" applyFont="1" applyFill="1" applyBorder="1" applyAlignment="1">
      <alignment horizontal="center" vertical="center"/>
    </xf>
    <xf numFmtId="1" fontId="7" fillId="3" borderId="40" xfId="3" applyNumberFormat="1" applyFont="1" applyFill="1" applyBorder="1" applyAlignment="1">
      <alignment horizontal="center" vertical="center"/>
    </xf>
    <xf numFmtId="1" fontId="9" fillId="3" borderId="12" xfId="3" applyNumberFormat="1" applyFont="1" applyFill="1" applyBorder="1" applyAlignment="1">
      <alignment horizontal="center" vertical="center"/>
    </xf>
    <xf numFmtId="1" fontId="8" fillId="3" borderId="40" xfId="3" applyNumberFormat="1" applyFont="1" applyFill="1" applyBorder="1" applyAlignment="1">
      <alignment horizontal="center" vertical="center"/>
    </xf>
    <xf numFmtId="1" fontId="8" fillId="3" borderId="16" xfId="3" applyNumberFormat="1" applyFont="1" applyFill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7" fillId="4" borderId="5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18" xfId="3" applyFont="1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/>
    </xf>
    <xf numFmtId="49" fontId="7" fillId="2" borderId="61" xfId="3" applyNumberFormat="1" applyFont="1" applyFill="1" applyBorder="1" applyAlignment="1">
      <alignment horizontal="left" vertical="center"/>
    </xf>
    <xf numFmtId="49" fontId="7" fillId="2" borderId="49" xfId="3" applyNumberFormat="1" applyFont="1" applyFill="1" applyBorder="1" applyAlignment="1">
      <alignment horizontal="left" vertical="center"/>
    </xf>
    <xf numFmtId="0" fontId="7" fillId="2" borderId="7" xfId="3" applyFont="1" applyFill="1" applyBorder="1" applyAlignment="1">
      <alignment vertical="center"/>
    </xf>
    <xf numFmtId="0" fontId="7" fillId="0" borderId="30" xfId="3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  <xf numFmtId="0" fontId="8" fillId="3" borderId="52" xfId="3" applyFont="1" applyFill="1" applyBorder="1" applyAlignment="1">
      <alignment horizontal="left" vertical="center"/>
    </xf>
    <xf numFmtId="0" fontId="8" fillId="0" borderId="0" xfId="3" applyFont="1" applyAlignment="1">
      <alignment vertical="center"/>
    </xf>
    <xf numFmtId="0" fontId="7" fillId="3" borderId="0" xfId="3" applyFont="1" applyFill="1" applyAlignment="1">
      <alignment vertical="center"/>
    </xf>
    <xf numFmtId="0" fontId="8" fillId="0" borderId="52" xfId="3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10" fillId="0" borderId="35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49" fontId="10" fillId="0" borderId="6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center"/>
    </xf>
    <xf numFmtId="0" fontId="7" fillId="3" borderId="71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7" fillId="5" borderId="37" xfId="0" applyNumberFormat="1" applyFont="1" applyFill="1" applyBorder="1" applyAlignment="1">
      <alignment horizontal="center" vertical="center"/>
    </xf>
    <xf numFmtId="1" fontId="9" fillId="5" borderId="38" xfId="0" applyNumberFormat="1" applyFont="1" applyFill="1" applyBorder="1" applyAlignment="1">
      <alignment horizontal="center" vertical="center"/>
    </xf>
    <xf numFmtId="1" fontId="9" fillId="5" borderId="47" xfId="0" applyNumberFormat="1" applyFont="1" applyFill="1" applyBorder="1" applyAlignment="1">
      <alignment horizontal="center" vertical="center"/>
    </xf>
    <xf numFmtId="1" fontId="7" fillId="5" borderId="38" xfId="0" applyNumberFormat="1" applyFont="1" applyFill="1" applyBorder="1" applyAlignment="1">
      <alignment horizontal="center" vertical="center"/>
    </xf>
    <xf numFmtId="1" fontId="9" fillId="5" borderId="3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1" fontId="7" fillId="5" borderId="38" xfId="3" applyNumberFormat="1" applyFont="1" applyFill="1" applyBorder="1" applyAlignment="1">
      <alignment horizontal="center" vertical="center"/>
    </xf>
    <xf numFmtId="1" fontId="9" fillId="5" borderId="38" xfId="3" applyNumberFormat="1" applyFont="1" applyFill="1" applyBorder="1" applyAlignment="1">
      <alignment horizontal="center" vertical="center"/>
    </xf>
    <xf numFmtId="1" fontId="9" fillId="5" borderId="47" xfId="3" applyNumberFormat="1" applyFont="1" applyFill="1" applyBorder="1" applyAlignment="1">
      <alignment horizontal="center" vertical="center"/>
    </xf>
    <xf numFmtId="1" fontId="7" fillId="5" borderId="37" xfId="3" applyNumberFormat="1" applyFont="1" applyFill="1" applyBorder="1" applyAlignment="1">
      <alignment horizontal="center" vertical="center"/>
    </xf>
    <xf numFmtId="1" fontId="9" fillId="5" borderId="39" xfId="3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right" vertical="center" wrapText="1"/>
    </xf>
    <xf numFmtId="1" fontId="25" fillId="3" borderId="0" xfId="0" applyNumberFormat="1" applyFont="1" applyFill="1" applyAlignment="1">
      <alignment vertical="center"/>
    </xf>
    <xf numFmtId="9" fontId="25" fillId="3" borderId="0" xfId="5" applyFont="1" applyFill="1" applyBorder="1" applyAlignment="1">
      <alignment vertical="center"/>
    </xf>
    <xf numFmtId="9" fontId="25" fillId="3" borderId="0" xfId="5" applyFont="1" applyFill="1" applyAlignment="1">
      <alignment vertical="center"/>
    </xf>
    <xf numFmtId="1" fontId="28" fillId="3" borderId="0" xfId="3" applyNumberFormat="1" applyFont="1" applyFill="1" applyAlignment="1">
      <alignment horizontal="center"/>
    </xf>
    <xf numFmtId="9" fontId="28" fillId="3" borderId="0" xfId="5" applyFont="1" applyFill="1"/>
    <xf numFmtId="0" fontId="27" fillId="3" borderId="0" xfId="3" applyFont="1" applyFill="1"/>
    <xf numFmtId="0" fontId="10" fillId="0" borderId="58" xfId="0" applyFont="1" applyBorder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8" fillId="3" borderId="41" xfId="0" applyFont="1" applyFill="1" applyBorder="1" applyAlignment="1">
      <alignment horizontal="center" vertical="center"/>
    </xf>
    <xf numFmtId="1" fontId="8" fillId="3" borderId="40" xfId="0" applyNumberFormat="1" applyFont="1" applyFill="1" applyBorder="1" applyAlignment="1">
      <alignment horizontal="center"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1" fontId="8" fillId="3" borderId="57" xfId="0" applyNumberFormat="1" applyFont="1" applyFill="1" applyBorder="1" applyAlignment="1">
      <alignment horizontal="center" vertical="center"/>
    </xf>
    <xf numFmtId="1" fontId="8" fillId="3" borderId="58" xfId="0" applyNumberFormat="1" applyFont="1" applyFill="1" applyBorder="1" applyAlignment="1">
      <alignment horizontal="center" vertical="center"/>
    </xf>
    <xf numFmtId="1" fontId="8" fillId="3" borderId="59" xfId="0" applyNumberFormat="1" applyFont="1" applyFill="1" applyBorder="1" applyAlignment="1">
      <alignment horizontal="center" vertical="center"/>
    </xf>
    <xf numFmtId="1" fontId="8" fillId="3" borderId="75" xfId="0" applyNumberFormat="1" applyFont="1" applyFill="1" applyBorder="1" applyAlignment="1">
      <alignment horizontal="center" vertical="center"/>
    </xf>
    <xf numFmtId="1" fontId="11" fillId="3" borderId="59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1" fontId="11" fillId="3" borderId="39" xfId="0" applyNumberFormat="1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1" fontId="8" fillId="3" borderId="47" xfId="0" applyNumberFormat="1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1" fontId="8" fillId="4" borderId="43" xfId="0" applyNumberFormat="1" applyFont="1" applyFill="1" applyBorder="1" applyAlignment="1">
      <alignment horizontal="center" vertical="center"/>
    </xf>
    <xf numFmtId="1" fontId="8" fillId="4" borderId="44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1" fontId="8" fillId="4" borderId="53" xfId="0" applyNumberFormat="1" applyFont="1" applyFill="1" applyBorder="1" applyAlignment="1">
      <alignment horizontal="center" vertical="center"/>
    </xf>
    <xf numFmtId="1" fontId="11" fillId="4" borderId="45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8" fillId="3" borderId="74" xfId="3" applyNumberFormat="1" applyFont="1" applyFill="1" applyBorder="1" applyAlignment="1">
      <alignment horizontal="center" vertical="center"/>
    </xf>
    <xf numFmtId="49" fontId="10" fillId="4" borderId="65" xfId="0" applyNumberFormat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1" fontId="11" fillId="3" borderId="51" xfId="3" applyNumberFormat="1" applyFont="1" applyFill="1" applyBorder="1" applyAlignment="1">
      <alignment horizontal="center" vertical="center"/>
    </xf>
    <xf numFmtId="0" fontId="9" fillId="0" borderId="26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7" xfId="3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/>
    </xf>
    <xf numFmtId="1" fontId="7" fillId="5" borderId="48" xfId="3" applyNumberFormat="1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1" fontId="7" fillId="5" borderId="33" xfId="0" applyNumberFormat="1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1" fontId="7" fillId="5" borderId="53" xfId="0" applyNumberFormat="1" applyFont="1" applyFill="1" applyBorder="1" applyAlignment="1">
      <alignment horizontal="center" vertical="center"/>
    </xf>
    <xf numFmtId="1" fontId="7" fillId="5" borderId="44" xfId="0" applyNumberFormat="1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7" fillId="5" borderId="43" xfId="0" applyNumberFormat="1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19" fillId="6" borderId="42" xfId="0" applyNumberFormat="1" applyFont="1" applyFill="1" applyBorder="1" applyAlignment="1">
      <alignment horizontal="center" vertical="center"/>
    </xf>
    <xf numFmtId="1" fontId="19" fillId="6" borderId="15" xfId="0" applyNumberFormat="1" applyFont="1" applyFill="1" applyBorder="1" applyAlignment="1">
      <alignment horizontal="center" vertical="center"/>
    </xf>
    <xf numFmtId="1" fontId="8" fillId="6" borderId="52" xfId="0" applyNumberFormat="1" applyFont="1" applyFill="1" applyBorder="1" applyAlignment="1">
      <alignment horizontal="center" vertical="center"/>
    </xf>
    <xf numFmtId="1" fontId="8" fillId="6" borderId="42" xfId="0" applyNumberFormat="1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2" fontId="8" fillId="6" borderId="15" xfId="0" applyNumberFormat="1" applyFont="1" applyFill="1" applyBorder="1" applyAlignment="1">
      <alignment horizontal="center" vertical="center"/>
    </xf>
    <xf numFmtId="1" fontId="8" fillId="6" borderId="14" xfId="0" applyNumberFormat="1" applyFont="1" applyFill="1" applyBorder="1" applyAlignment="1">
      <alignment horizontal="center" vertical="center"/>
    </xf>
    <xf numFmtId="1" fontId="19" fillId="6" borderId="5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2" fontId="8" fillId="6" borderId="8" xfId="0" applyNumberFormat="1" applyFont="1" applyFill="1" applyBorder="1" applyAlignment="1">
      <alignment horizontal="center" vertical="center"/>
    </xf>
    <xf numFmtId="1" fontId="8" fillId="6" borderId="6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1" fontId="11" fillId="6" borderId="8" xfId="0" applyNumberFormat="1" applyFont="1" applyFill="1" applyBorder="1" applyAlignment="1">
      <alignment horizontal="center" vertical="center"/>
    </xf>
    <xf numFmtId="1" fontId="8" fillId="6" borderId="74" xfId="3" applyNumberFormat="1" applyFont="1" applyFill="1" applyBorder="1" applyAlignment="1">
      <alignment horizontal="center" vertical="center"/>
    </xf>
    <xf numFmtId="1" fontId="7" fillId="7" borderId="37" xfId="0" applyNumberFormat="1" applyFont="1" applyFill="1" applyBorder="1" applyAlignment="1">
      <alignment horizontal="center" vertical="center"/>
    </xf>
    <xf numFmtId="1" fontId="9" fillId="7" borderId="38" xfId="0" applyNumberFormat="1" applyFont="1" applyFill="1" applyBorder="1" applyAlignment="1">
      <alignment horizontal="center" vertical="center"/>
    </xf>
    <xf numFmtId="1" fontId="9" fillId="7" borderId="47" xfId="0" applyNumberFormat="1" applyFont="1" applyFill="1" applyBorder="1" applyAlignment="1">
      <alignment horizontal="center" vertical="center"/>
    </xf>
    <xf numFmtId="1" fontId="7" fillId="7" borderId="38" xfId="0" applyNumberFormat="1" applyFont="1" applyFill="1" applyBorder="1" applyAlignment="1">
      <alignment horizontal="center" vertical="center"/>
    </xf>
    <xf numFmtId="1" fontId="9" fillId="7" borderId="39" xfId="0" applyNumberFormat="1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1" fontId="7" fillId="2" borderId="63" xfId="0" applyNumberFormat="1" applyFont="1" applyFill="1" applyBorder="1" applyAlignment="1">
      <alignment horizontal="center" vertical="center"/>
    </xf>
    <xf numFmtId="1" fontId="7" fillId="2" borderId="55" xfId="0" applyNumberFormat="1" applyFont="1" applyFill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" fontId="11" fillId="4" borderId="55" xfId="0" applyNumberFormat="1" applyFont="1" applyFill="1" applyBorder="1" applyAlignment="1">
      <alignment horizontal="center" vertical="center"/>
    </xf>
    <xf numFmtId="1" fontId="11" fillId="3" borderId="54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right" vertical="center"/>
    </xf>
    <xf numFmtId="1" fontId="8" fillId="5" borderId="33" xfId="0" applyNumberFormat="1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8" fillId="8" borderId="52" xfId="3" applyFont="1" applyFill="1" applyBorder="1" applyAlignment="1">
      <alignment horizontal="left" vertical="center"/>
    </xf>
    <xf numFmtId="0" fontId="8" fillId="8" borderId="14" xfId="0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33" fillId="3" borderId="0" xfId="0" applyFont="1" applyFill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7" fillId="2" borderId="37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7" fillId="2" borderId="39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49" fontId="7" fillId="2" borderId="43" xfId="0" applyNumberFormat="1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left" vertical="center"/>
    </xf>
    <xf numFmtId="49" fontId="7" fillId="2" borderId="45" xfId="0" applyNumberFormat="1" applyFont="1" applyFill="1" applyBorder="1" applyAlignment="1">
      <alignment horizontal="left" vertical="center"/>
    </xf>
    <xf numFmtId="49" fontId="7" fillId="4" borderId="43" xfId="0" applyNumberFormat="1" applyFont="1" applyFill="1" applyBorder="1" applyAlignment="1">
      <alignment horizontal="left" vertical="center"/>
    </xf>
    <xf numFmtId="49" fontId="7" fillId="4" borderId="44" xfId="0" applyNumberFormat="1" applyFont="1" applyFill="1" applyBorder="1" applyAlignment="1">
      <alignment horizontal="left" vertical="center"/>
    </xf>
    <xf numFmtId="49" fontId="7" fillId="4" borderId="45" xfId="0" applyNumberFormat="1" applyFont="1" applyFill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49" fontId="7" fillId="0" borderId="3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1" fontId="8" fillId="0" borderId="72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7" fillId="2" borderId="64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49" xfId="0" applyNumberFormat="1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7" fillId="2" borderId="63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56" xfId="0" applyFont="1" applyFill="1" applyBorder="1" applyAlignment="1">
      <alignment horizontal="right" vertical="center"/>
    </xf>
    <xf numFmtId="0" fontId="7" fillId="4" borderId="63" xfId="0" applyFont="1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56" xfId="0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2" borderId="73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0" fontId="7" fillId="2" borderId="64" xfId="0" applyFont="1" applyFill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49" fontId="7" fillId="2" borderId="72" xfId="0" applyNumberFormat="1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7" fillId="4" borderId="43" xfId="0" applyFont="1" applyFill="1" applyBorder="1" applyAlignment="1">
      <alignment vertical="center"/>
    </xf>
    <xf numFmtId="0" fontId="7" fillId="4" borderId="53" xfId="0" applyFont="1" applyFill="1" applyBorder="1" applyAlignment="1">
      <alignment vertical="center"/>
    </xf>
    <xf numFmtId="0" fontId="7" fillId="4" borderId="45" xfId="0" applyFont="1" applyFill="1" applyBorder="1" applyAlignment="1">
      <alignment vertical="center"/>
    </xf>
    <xf numFmtId="49" fontId="7" fillId="2" borderId="53" xfId="0" applyNumberFormat="1" applyFont="1" applyFill="1" applyBorder="1" applyAlignment="1">
      <alignment horizontal="left" vertical="center"/>
    </xf>
    <xf numFmtId="0" fontId="7" fillId="2" borderId="43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>
      <alignment horizontal="left" vertical="center"/>
    </xf>
    <xf numFmtId="49" fontId="7" fillId="2" borderId="36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" fontId="7" fillId="2" borderId="34" xfId="3" applyNumberFormat="1" applyFont="1" applyFill="1" applyBorder="1" applyAlignment="1">
      <alignment horizontal="center" vertical="center"/>
    </xf>
    <xf numFmtId="1" fontId="7" fillId="2" borderId="35" xfId="3" applyNumberFormat="1" applyFont="1" applyFill="1" applyBorder="1" applyAlignment="1">
      <alignment horizontal="center" vertical="center"/>
    </xf>
    <xf numFmtId="0" fontId="7" fillId="0" borderId="63" xfId="3" applyFont="1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56" xfId="0" applyBorder="1" applyAlignment="1">
      <alignment vertical="center"/>
    </xf>
    <xf numFmtId="49" fontId="7" fillId="0" borderId="59" xfId="3" applyNumberFormat="1" applyFont="1" applyBorder="1" applyAlignment="1">
      <alignment horizontal="center" vertical="center"/>
    </xf>
    <xf numFmtId="49" fontId="7" fillId="0" borderId="14" xfId="3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" fontId="8" fillId="0" borderId="42" xfId="3" applyNumberFormat="1" applyFont="1" applyBorder="1" applyAlignment="1">
      <alignment horizontal="center" vertical="center"/>
    </xf>
    <xf numFmtId="1" fontId="8" fillId="0" borderId="15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76" xfId="3" applyFont="1" applyBorder="1" applyAlignment="1">
      <alignment horizontal="center" vertical="center"/>
    </xf>
    <xf numFmtId="0" fontId="7" fillId="0" borderId="69" xfId="3" applyFont="1" applyBorder="1" applyAlignment="1">
      <alignment horizontal="center" vertical="center"/>
    </xf>
    <xf numFmtId="0" fontId="7" fillId="0" borderId="77" xfId="3" applyFont="1" applyBorder="1" applyAlignment="1">
      <alignment horizontal="center" vertical="center"/>
    </xf>
    <xf numFmtId="0" fontId="32" fillId="0" borderId="0" xfId="3" applyFont="1" applyAlignment="1">
      <alignment horizontal="center" vertical="center"/>
    </xf>
    <xf numFmtId="1" fontId="7" fillId="2" borderId="5" xfId="3" applyNumberFormat="1" applyFont="1" applyFill="1" applyBorder="1" applyAlignment="1">
      <alignment horizontal="center" vertical="center"/>
    </xf>
    <xf numFmtId="1" fontId="7" fillId="2" borderId="8" xfId="3" applyNumberFormat="1" applyFont="1" applyFill="1" applyBorder="1" applyAlignment="1">
      <alignment horizontal="center" vertical="center"/>
    </xf>
    <xf numFmtId="0" fontId="7" fillId="2" borderId="43" xfId="3" applyFont="1" applyFill="1" applyBorder="1" applyAlignment="1">
      <alignment horizontal="right" vertical="center"/>
    </xf>
    <xf numFmtId="0" fontId="7" fillId="2" borderId="53" xfId="3" applyFont="1" applyFill="1" applyBorder="1" applyAlignment="1">
      <alignment horizontal="right" vertical="center"/>
    </xf>
    <xf numFmtId="0" fontId="7" fillId="2" borderId="45" xfId="3" applyFont="1" applyFill="1" applyBorder="1" applyAlignment="1">
      <alignment horizontal="right" vertical="center"/>
    </xf>
    <xf numFmtId="0" fontId="7" fillId="2" borderId="63" xfId="3" applyFont="1" applyFill="1" applyBorder="1" applyAlignment="1">
      <alignment horizontal="left" vertical="center"/>
    </xf>
    <xf numFmtId="0" fontId="7" fillId="2" borderId="62" xfId="3" applyFont="1" applyFill="1" applyBorder="1" applyAlignment="1">
      <alignment horizontal="left" vertical="center"/>
    </xf>
    <xf numFmtId="0" fontId="7" fillId="2" borderId="56" xfId="3" applyFont="1" applyFill="1" applyBorder="1" applyAlignment="1">
      <alignment horizontal="left" vertical="center"/>
    </xf>
    <xf numFmtId="0" fontId="7" fillId="2" borderId="64" xfId="3" applyFont="1" applyFill="1" applyBorder="1" applyAlignment="1">
      <alignment horizontal="left" vertical="center"/>
    </xf>
    <xf numFmtId="0" fontId="7" fillId="2" borderId="60" xfId="3" applyFont="1" applyFill="1" applyBorder="1" applyAlignment="1">
      <alignment horizontal="left" vertical="center"/>
    </xf>
    <xf numFmtId="0" fontId="7" fillId="2" borderId="4" xfId="3" applyFont="1" applyFill="1" applyBorder="1" applyAlignment="1">
      <alignment horizontal="left" vertical="center"/>
    </xf>
    <xf numFmtId="1" fontId="7" fillId="7" borderId="63" xfId="0" applyNumberFormat="1" applyFont="1" applyFill="1" applyBorder="1" applyAlignment="1">
      <alignment horizontal="center" vertical="center"/>
    </xf>
    <xf numFmtId="1" fontId="7" fillId="7" borderId="53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/>
    </xf>
    <xf numFmtId="0" fontId="7" fillId="3" borderId="53" xfId="0" applyFont="1" applyFill="1" applyBorder="1" applyAlignment="1">
      <alignment vertical="center"/>
    </xf>
    <xf numFmtId="0" fontId="7" fillId="3" borderId="45" xfId="0" applyFont="1" applyFill="1" applyBorder="1" applyAlignment="1">
      <alignment vertical="center"/>
    </xf>
    <xf numFmtId="49" fontId="7" fillId="4" borderId="5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34" xfId="1" applyFont="1" applyBorder="1" applyAlignment="1">
      <alignment horizontal="center" vertical="center"/>
    </xf>
    <xf numFmtId="0" fontId="8" fillId="0" borderId="37" xfId="1" applyFont="1" applyBorder="1"/>
    <xf numFmtId="49" fontId="7" fillId="0" borderId="35" xfId="1" applyNumberFormat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8" fillId="0" borderId="34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left" vertical="center"/>
    </xf>
    <xf numFmtId="49" fontId="7" fillId="2" borderId="8" xfId="1" applyNumberFormat="1" applyFont="1" applyFill="1" applyBorder="1" applyAlignment="1">
      <alignment horizontal="left"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49" fontId="7" fillId="0" borderId="0" xfId="1" applyNumberFormat="1" applyFont="1" applyAlignment="1">
      <alignment horizontal="left" vertical="center"/>
    </xf>
    <xf numFmtId="0" fontId="8" fillId="0" borderId="0" xfId="1" applyFont="1"/>
    <xf numFmtId="49" fontId="7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39" xfId="1" applyFont="1" applyBorder="1" applyAlignment="1">
      <alignment vertical="center" wrapText="1"/>
    </xf>
    <xf numFmtId="0" fontId="9" fillId="0" borderId="36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6" fillId="3" borderId="54" xfId="1" applyFont="1" applyFill="1" applyBorder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36" fillId="3" borderId="54" xfId="0" applyFont="1" applyFill="1" applyBorder="1" applyAlignment="1">
      <alignment vertical="center" wrapText="1"/>
    </xf>
  </cellXfs>
  <cellStyles count="6">
    <cellStyle name="Normál" xfId="0" builtinId="0"/>
    <cellStyle name="Normál 2" xfId="2" xr:uid="{00000000-0005-0000-0000-000001000000}"/>
    <cellStyle name="Normál 2 2" xfId="4" xr:uid="{00000000-0005-0000-0000-000002000000}"/>
    <cellStyle name="Normál 3" xfId="3" xr:uid="{00000000-0005-0000-0000-000003000000}"/>
    <cellStyle name="Normál_RKK_KIP_N_BSc3_080219_V1" xfId="1" xr:uid="{00000000-0005-0000-0000-000004000000}"/>
    <cellStyle name="Százalék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gyetemi%20anyagok/kari%20anyagok,%20kari%20tan&#225;cs/szakind&#237;t&#225;si%20anyagok/KIP%20MSc/KIP%20MSc%20Ruha%20spec%20kieg&#233;sz&#237;t&#233;ssel%202024/kip-msc-nappali-f-tanterv-hun_ruha_OK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c_N_Alap"/>
      <sheetName val="MSC_N_Ruh Format_Techn"/>
      <sheetName val="MSc_N_Szab val."/>
    </sheetNames>
    <sheetDataSet>
      <sheetData sheetId="0">
        <row r="11">
          <cell r="G11">
            <v>8</v>
          </cell>
          <cell r="H11">
            <v>8</v>
          </cell>
          <cell r="I11"/>
          <cell r="K11">
            <v>0</v>
          </cell>
          <cell r="L11">
            <v>0</v>
          </cell>
          <cell r="M11"/>
          <cell r="O11">
            <v>0</v>
          </cell>
          <cell r="P11">
            <v>0</v>
          </cell>
          <cell r="Q11"/>
          <cell r="S11">
            <v>0</v>
          </cell>
          <cell r="T11">
            <v>0</v>
          </cell>
          <cell r="U11"/>
        </row>
        <row r="12">
          <cell r="I12" t="str">
            <v>v</v>
          </cell>
          <cell r="M12"/>
          <cell r="Q12"/>
          <cell r="U12"/>
        </row>
        <row r="13">
          <cell r="I13" t="str">
            <v>v</v>
          </cell>
          <cell r="M13"/>
          <cell r="Q13"/>
          <cell r="U13"/>
        </row>
        <row r="14">
          <cell r="I14" t="str">
            <v>v</v>
          </cell>
          <cell r="M14"/>
          <cell r="Q14"/>
          <cell r="U14"/>
        </row>
        <row r="15">
          <cell r="I15" t="str">
            <v>v</v>
          </cell>
          <cell r="M15"/>
          <cell r="Q15"/>
          <cell r="U15"/>
        </row>
        <row r="16">
          <cell r="G16">
            <v>0</v>
          </cell>
          <cell r="H16">
            <v>0</v>
          </cell>
          <cell r="I16"/>
          <cell r="K16">
            <v>3</v>
          </cell>
          <cell r="L16">
            <v>4</v>
          </cell>
          <cell r="M16"/>
          <cell r="O16">
            <v>2</v>
          </cell>
          <cell r="P16">
            <v>2</v>
          </cell>
          <cell r="Q16"/>
          <cell r="S16">
            <v>0</v>
          </cell>
          <cell r="T16">
            <v>0</v>
          </cell>
          <cell r="U16"/>
        </row>
        <row r="17">
          <cell r="I17"/>
          <cell r="M17" t="str">
            <v>v</v>
          </cell>
          <cell r="Q17"/>
          <cell r="U17"/>
        </row>
        <row r="18">
          <cell r="I18"/>
          <cell r="M18" t="str">
            <v>v</v>
          </cell>
          <cell r="Q18"/>
          <cell r="U18"/>
        </row>
        <row r="19">
          <cell r="I19"/>
          <cell r="M19"/>
          <cell r="Q19" t="str">
            <v>v</v>
          </cell>
          <cell r="U19"/>
        </row>
        <row r="20">
          <cell r="G20">
            <v>1</v>
          </cell>
          <cell r="H20">
            <v>6</v>
          </cell>
          <cell r="I20"/>
          <cell r="K20">
            <v>2</v>
          </cell>
          <cell r="L20">
            <v>3</v>
          </cell>
          <cell r="M20"/>
          <cell r="O20">
            <v>2</v>
          </cell>
          <cell r="P20">
            <v>0</v>
          </cell>
          <cell r="Q20"/>
          <cell r="S20">
            <v>0</v>
          </cell>
          <cell r="T20">
            <v>0</v>
          </cell>
          <cell r="U20"/>
        </row>
        <row r="21">
          <cell r="I21"/>
          <cell r="M21" t="str">
            <v>v</v>
          </cell>
          <cell r="Q21"/>
          <cell r="U21"/>
        </row>
        <row r="22">
          <cell r="I22" t="str">
            <v>é</v>
          </cell>
          <cell r="M22"/>
          <cell r="Q22"/>
          <cell r="U22"/>
        </row>
        <row r="23">
          <cell r="I23"/>
          <cell r="M23" t="str">
            <v>é</v>
          </cell>
          <cell r="Q23"/>
          <cell r="U23"/>
        </row>
        <row r="24">
          <cell r="I24" t="str">
            <v>é</v>
          </cell>
          <cell r="M24"/>
          <cell r="Q24"/>
          <cell r="U24"/>
        </row>
        <row r="25">
          <cell r="I25"/>
          <cell r="M25"/>
          <cell r="Q25" t="str">
            <v>v</v>
          </cell>
          <cell r="U25"/>
        </row>
        <row r="26">
          <cell r="I26"/>
        </row>
        <row r="27">
          <cell r="I27"/>
        </row>
        <row r="28">
          <cell r="G28">
            <v>9</v>
          </cell>
          <cell r="H28">
            <v>14</v>
          </cell>
          <cell r="I28"/>
          <cell r="J28">
            <v>29</v>
          </cell>
          <cell r="K28">
            <v>5</v>
          </cell>
          <cell r="L28">
            <v>7</v>
          </cell>
          <cell r="N28">
            <v>16</v>
          </cell>
          <cell r="O28">
            <v>4</v>
          </cell>
          <cell r="P28">
            <v>2</v>
          </cell>
          <cell r="R28">
            <v>8</v>
          </cell>
          <cell r="S28">
            <v>0</v>
          </cell>
          <cell r="T28">
            <v>0</v>
          </cell>
          <cell r="V28">
            <v>0</v>
          </cell>
        </row>
        <row r="29">
          <cell r="I29">
            <v>4</v>
          </cell>
        </row>
        <row r="30">
          <cell r="I30">
            <v>2</v>
          </cell>
        </row>
        <row r="31">
          <cell r="I31"/>
        </row>
        <row r="32">
          <cell r="I32"/>
        </row>
        <row r="34">
          <cell r="I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tabSelected="1" topLeftCell="A8" zoomScale="80" zoomScaleNormal="80" zoomScaleSheetLayoutView="80" zoomScalePageLayoutView="80" workbookViewId="0">
      <selection activeCell="B25" sqref="B25"/>
    </sheetView>
  </sheetViews>
  <sheetFormatPr defaultColWidth="9.140625" defaultRowHeight="12.75" x14ac:dyDescent="0.2"/>
  <cols>
    <col min="1" max="1" width="5.42578125" style="5" customWidth="1"/>
    <col min="2" max="2" width="19.140625" style="6" customWidth="1"/>
    <col min="3" max="3" width="69.42578125" style="7" bestFit="1" customWidth="1"/>
    <col min="4" max="4" width="6" style="8" customWidth="1"/>
    <col min="5" max="6" width="8.140625" style="8" customWidth="1"/>
    <col min="7" max="8" width="4.42578125" style="8" bestFit="1" customWidth="1"/>
    <col min="9" max="9" width="3.42578125" style="8" customWidth="1"/>
    <col min="10" max="10" width="4.7109375" style="8" customWidth="1"/>
    <col min="11" max="13" width="3.42578125" style="8" customWidth="1"/>
    <col min="14" max="14" width="4.7109375" style="8" customWidth="1"/>
    <col min="15" max="17" width="3.42578125" style="8" customWidth="1"/>
    <col min="18" max="18" width="4.85546875" style="8" bestFit="1" customWidth="1"/>
    <col min="19" max="21" width="3.42578125" style="8" customWidth="1"/>
    <col min="22" max="22" width="4.7109375" style="8" customWidth="1"/>
    <col min="23" max="23" width="21.7109375" style="8" customWidth="1"/>
    <col min="24" max="24" width="9.140625" style="8"/>
    <col min="25" max="25" width="27" style="8" customWidth="1"/>
    <col min="26" max="26" width="1" style="8" customWidth="1"/>
    <col min="27" max="28" width="9.140625" style="8" hidden="1" customWidth="1"/>
    <col min="29" max="16384" width="9.140625" style="8"/>
  </cols>
  <sheetData>
    <row r="1" spans="1:28" s="4" customFormat="1" ht="18" x14ac:dyDescent="0.2">
      <c r="A1" s="1" t="s">
        <v>0</v>
      </c>
      <c r="B1" s="2"/>
      <c r="C1" s="3"/>
      <c r="K1" s="29" t="s">
        <v>1</v>
      </c>
      <c r="O1" s="29"/>
      <c r="P1" s="29"/>
      <c r="Q1" s="29"/>
      <c r="R1" s="29"/>
      <c r="S1" s="29"/>
      <c r="T1" s="29"/>
      <c r="U1" s="29"/>
      <c r="V1" s="29"/>
      <c r="W1" s="580" t="s">
        <v>203</v>
      </c>
      <c r="X1" s="580"/>
      <c r="Y1" s="580"/>
      <c r="Z1" s="580"/>
      <c r="AA1" s="580"/>
      <c r="AB1" s="580"/>
    </row>
    <row r="2" spans="1:28" s="4" customFormat="1" ht="18" x14ac:dyDescent="0.2">
      <c r="A2" s="1" t="s">
        <v>2</v>
      </c>
      <c r="B2" s="2"/>
      <c r="C2" s="3"/>
      <c r="K2" s="29" t="s">
        <v>3</v>
      </c>
      <c r="O2" s="29"/>
      <c r="P2" s="29"/>
      <c r="Q2" s="29"/>
      <c r="R2" s="29"/>
      <c r="S2" s="29"/>
      <c r="T2" s="29"/>
      <c r="U2" s="29"/>
      <c r="V2" s="29"/>
      <c r="W2" s="594" t="s">
        <v>201</v>
      </c>
      <c r="X2" s="594"/>
      <c r="Y2" s="595"/>
      <c r="Z2" s="595"/>
      <c r="AA2" s="595"/>
      <c r="AB2" s="595"/>
    </row>
    <row r="3" spans="1:28" s="4" customFormat="1" ht="18" x14ac:dyDescent="0.2">
      <c r="A3" s="1"/>
      <c r="B3" s="2"/>
      <c r="C3" s="3"/>
      <c r="K3" s="29" t="s">
        <v>4</v>
      </c>
      <c r="O3" s="29"/>
      <c r="P3" s="29"/>
      <c r="Q3" s="29"/>
      <c r="R3" s="29"/>
      <c r="S3" s="29"/>
      <c r="T3" s="29"/>
      <c r="U3" s="29"/>
      <c r="V3" s="29"/>
      <c r="W3" s="594" t="s">
        <v>194</v>
      </c>
      <c r="X3" s="594"/>
      <c r="Y3" s="595"/>
      <c r="Z3" s="595"/>
      <c r="AA3" s="595"/>
      <c r="AB3" s="580"/>
    </row>
    <row r="4" spans="1:28" ht="18.75" x14ac:dyDescent="0.2">
      <c r="F4" s="596" t="s">
        <v>5</v>
      </c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</row>
    <row r="6" spans="1:28" ht="33" customHeight="1" x14ac:dyDescent="0.2">
      <c r="B6" s="598"/>
      <c r="C6" s="59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8" ht="25.5" customHeight="1" thickBot="1" x14ac:dyDescent="0.25">
      <c r="A7" s="599" t="s">
        <v>148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</row>
    <row r="8" spans="1:28" s="10" customFormat="1" ht="20.25" customHeight="1" thickBot="1" x14ac:dyDescent="0.25">
      <c r="A8" s="612"/>
      <c r="B8" s="614" t="s">
        <v>6</v>
      </c>
      <c r="C8" s="616" t="s">
        <v>7</v>
      </c>
      <c r="D8" s="134" t="s">
        <v>8</v>
      </c>
      <c r="E8" s="584" t="s">
        <v>9</v>
      </c>
      <c r="F8" s="586" t="s">
        <v>10</v>
      </c>
      <c r="G8" s="591" t="s">
        <v>11</v>
      </c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3"/>
      <c r="W8" s="586" t="s">
        <v>12</v>
      </c>
    </row>
    <row r="9" spans="1:28" s="10" customFormat="1" ht="20.25" customHeight="1" thickBot="1" x14ac:dyDescent="0.25">
      <c r="A9" s="613"/>
      <c r="B9" s="615"/>
      <c r="C9" s="617"/>
      <c r="D9" s="139" t="s">
        <v>13</v>
      </c>
      <c r="E9" s="585"/>
      <c r="F9" s="587"/>
      <c r="G9" s="591" t="s">
        <v>14</v>
      </c>
      <c r="H9" s="592"/>
      <c r="I9" s="592"/>
      <c r="J9" s="593"/>
      <c r="K9" s="588" t="s">
        <v>15</v>
      </c>
      <c r="L9" s="589"/>
      <c r="M9" s="589"/>
      <c r="N9" s="590"/>
      <c r="O9" s="588" t="s">
        <v>16</v>
      </c>
      <c r="P9" s="589"/>
      <c r="Q9" s="589"/>
      <c r="R9" s="590"/>
      <c r="S9" s="588" t="s">
        <v>17</v>
      </c>
      <c r="T9" s="589"/>
      <c r="U9" s="589"/>
      <c r="V9" s="590"/>
      <c r="W9" s="587"/>
    </row>
    <row r="10" spans="1:28" s="10" customFormat="1" ht="19.5" customHeight="1" x14ac:dyDescent="0.2">
      <c r="A10" s="148"/>
      <c r="B10" s="149"/>
      <c r="C10" s="150"/>
      <c r="D10" s="134"/>
      <c r="E10" s="109"/>
      <c r="F10" s="109"/>
      <c r="G10" s="148" t="s">
        <v>18</v>
      </c>
      <c r="H10" s="151" t="s">
        <v>19</v>
      </c>
      <c r="I10" s="151" t="s">
        <v>20</v>
      </c>
      <c r="J10" s="152" t="s">
        <v>21</v>
      </c>
      <c r="K10" s="148" t="s">
        <v>18</v>
      </c>
      <c r="L10" s="151" t="s">
        <v>19</v>
      </c>
      <c r="M10" s="151" t="s">
        <v>20</v>
      </c>
      <c r="N10" s="152" t="s">
        <v>21</v>
      </c>
      <c r="O10" s="148" t="s">
        <v>18</v>
      </c>
      <c r="P10" s="151" t="s">
        <v>19</v>
      </c>
      <c r="Q10" s="151" t="s">
        <v>20</v>
      </c>
      <c r="R10" s="152" t="s">
        <v>21</v>
      </c>
      <c r="S10" s="220" t="s">
        <v>18</v>
      </c>
      <c r="T10" s="151" t="s">
        <v>19</v>
      </c>
      <c r="U10" s="151" t="s">
        <v>20</v>
      </c>
      <c r="V10" s="152" t="s">
        <v>21</v>
      </c>
      <c r="W10" s="153" t="s">
        <v>6</v>
      </c>
    </row>
    <row r="11" spans="1:28" s="10" customFormat="1" ht="18.75" customHeight="1" thickBot="1" x14ac:dyDescent="0.25">
      <c r="A11" s="601" t="s">
        <v>22</v>
      </c>
      <c r="B11" s="602"/>
      <c r="C11" s="603"/>
      <c r="D11" s="154">
        <f>SUM(D12:D15)</f>
        <v>16</v>
      </c>
      <c r="E11" s="155">
        <f>SUM(E12:E15)</f>
        <v>20</v>
      </c>
      <c r="F11" s="156"/>
      <c r="G11" s="157">
        <f>SUM(G12:G15)</f>
        <v>8</v>
      </c>
      <c r="H11" s="158">
        <f>SUM(H12:H15)</f>
        <v>8</v>
      </c>
      <c r="I11" s="158"/>
      <c r="J11" s="159">
        <f>SUM(J12:J15)</f>
        <v>20</v>
      </c>
      <c r="K11" s="157">
        <f>SUM(K12:K15)</f>
        <v>0</v>
      </c>
      <c r="L11" s="158">
        <f>SUM(L12:L15)</f>
        <v>0</v>
      </c>
      <c r="M11" s="158"/>
      <c r="N11" s="159">
        <f>SUM(N12:N15)</f>
        <v>0</v>
      </c>
      <c r="O11" s="157">
        <f>SUM(O12:O15)</f>
        <v>0</v>
      </c>
      <c r="P11" s="158">
        <f>SUM(P12:P15)</f>
        <v>0</v>
      </c>
      <c r="Q11" s="158"/>
      <c r="R11" s="159">
        <f>SUM(R12:R15)</f>
        <v>0</v>
      </c>
      <c r="S11" s="221">
        <f>SUM(S12:S15)</f>
        <v>0</v>
      </c>
      <c r="T11" s="158">
        <f>SUM(T12:T15)</f>
        <v>0</v>
      </c>
      <c r="U11" s="158"/>
      <c r="V11" s="159">
        <f>SUM(V12:V15)</f>
        <v>0</v>
      </c>
      <c r="W11" s="160"/>
    </row>
    <row r="12" spans="1:28" s="10" customFormat="1" ht="15" customHeight="1" x14ac:dyDescent="0.2">
      <c r="A12" s="140" t="s">
        <v>14</v>
      </c>
      <c r="B12" s="141" t="s">
        <v>158</v>
      </c>
      <c r="C12" s="464" t="s">
        <v>23</v>
      </c>
      <c r="D12" s="142">
        <f>SUM(G12,H12,K12,L12,O12,P12,S12,T12)</f>
        <v>4</v>
      </c>
      <c r="E12" s="131">
        <f t="shared" ref="E12:E15" si="0">SUM(J12,N12,R12,V12)</f>
        <v>5</v>
      </c>
      <c r="F12" s="143" t="s">
        <v>24</v>
      </c>
      <c r="G12" s="144">
        <v>2</v>
      </c>
      <c r="H12" s="145">
        <v>2</v>
      </c>
      <c r="I12" s="146" t="s">
        <v>25</v>
      </c>
      <c r="J12" s="431">
        <v>5</v>
      </c>
      <c r="K12" s="144"/>
      <c r="L12" s="145"/>
      <c r="M12" s="145"/>
      <c r="N12" s="219"/>
      <c r="O12" s="144"/>
      <c r="P12" s="145"/>
      <c r="Q12" s="145"/>
      <c r="R12" s="147"/>
      <c r="S12" s="428"/>
      <c r="T12" s="145"/>
      <c r="U12" s="145"/>
      <c r="V12" s="147"/>
      <c r="W12" s="412"/>
    </row>
    <row r="13" spans="1:28" s="10" customFormat="1" ht="15" customHeight="1" x14ac:dyDescent="0.2">
      <c r="A13" s="140" t="s">
        <v>15</v>
      </c>
      <c r="B13" s="465" t="s">
        <v>159</v>
      </c>
      <c r="C13" s="136" t="s">
        <v>193</v>
      </c>
      <c r="D13" s="131">
        <f>SUM(G13,H13,K13,L13,O13,P13,S13,T13)</f>
        <v>4</v>
      </c>
      <c r="E13" s="131">
        <f t="shared" si="0"/>
        <v>5</v>
      </c>
      <c r="F13" s="117" t="s">
        <v>24</v>
      </c>
      <c r="G13" s="120">
        <v>2</v>
      </c>
      <c r="H13" s="112">
        <v>2</v>
      </c>
      <c r="I13" s="113" t="s">
        <v>25</v>
      </c>
      <c r="J13" s="432">
        <v>5</v>
      </c>
      <c r="K13" s="120"/>
      <c r="L13" s="112"/>
      <c r="M13" s="112"/>
      <c r="N13" s="199"/>
      <c r="O13" s="120"/>
      <c r="P13" s="112"/>
      <c r="Q13" s="112"/>
      <c r="R13" s="121"/>
      <c r="S13" s="411"/>
      <c r="T13" s="112"/>
      <c r="U13" s="112"/>
      <c r="V13" s="121"/>
      <c r="W13" s="412"/>
    </row>
    <row r="14" spans="1:28" s="10" customFormat="1" ht="15" customHeight="1" x14ac:dyDescent="0.2">
      <c r="A14" s="140" t="s">
        <v>16</v>
      </c>
      <c r="B14" s="465" t="s">
        <v>160</v>
      </c>
      <c r="C14" s="136" t="s">
        <v>26</v>
      </c>
      <c r="D14" s="131">
        <f>SUM(G14,H14,K14,L14,O14,P14,S14,T14)</f>
        <v>4</v>
      </c>
      <c r="E14" s="131">
        <f t="shared" si="0"/>
        <v>5</v>
      </c>
      <c r="F14" s="117" t="s">
        <v>24</v>
      </c>
      <c r="G14" s="120">
        <v>2</v>
      </c>
      <c r="H14" s="112">
        <v>2</v>
      </c>
      <c r="I14" s="113" t="s">
        <v>25</v>
      </c>
      <c r="J14" s="432">
        <v>5</v>
      </c>
      <c r="K14" s="120"/>
      <c r="L14" s="112"/>
      <c r="M14" s="112"/>
      <c r="N14" s="199"/>
      <c r="O14" s="120"/>
      <c r="P14" s="112"/>
      <c r="Q14" s="112"/>
      <c r="R14" s="121"/>
      <c r="S14" s="411"/>
      <c r="T14" s="112"/>
      <c r="U14" s="112"/>
      <c r="V14" s="121"/>
      <c r="W14" s="412"/>
    </row>
    <row r="15" spans="1:28" s="10" customFormat="1" ht="15" customHeight="1" thickBot="1" x14ac:dyDescent="0.25">
      <c r="A15" s="140" t="s">
        <v>17</v>
      </c>
      <c r="B15" s="466" t="s">
        <v>161</v>
      </c>
      <c r="C15" s="162" t="s">
        <v>156</v>
      </c>
      <c r="D15" s="131">
        <f t="shared" ref="D15" si="1">SUM(G15,H15,K15,L15,O15,P15,S15,T15)</f>
        <v>4</v>
      </c>
      <c r="E15" s="131">
        <f t="shared" si="0"/>
        <v>5</v>
      </c>
      <c r="F15" s="163" t="s">
        <v>24</v>
      </c>
      <c r="G15" s="164">
        <v>2</v>
      </c>
      <c r="H15" s="165">
        <v>2</v>
      </c>
      <c r="I15" s="166" t="s">
        <v>25</v>
      </c>
      <c r="J15" s="433">
        <v>5</v>
      </c>
      <c r="K15" s="164"/>
      <c r="L15" s="165"/>
      <c r="M15" s="165"/>
      <c r="N15" s="261"/>
      <c r="O15" s="164"/>
      <c r="P15" s="165"/>
      <c r="Q15" s="165"/>
      <c r="R15" s="167"/>
      <c r="S15" s="429"/>
      <c r="T15" s="165"/>
      <c r="U15" s="165"/>
      <c r="V15" s="167"/>
      <c r="W15" s="412"/>
    </row>
    <row r="16" spans="1:28" s="10" customFormat="1" ht="18.75" customHeight="1" thickBot="1" x14ac:dyDescent="0.25">
      <c r="A16" s="606" t="s">
        <v>27</v>
      </c>
      <c r="B16" s="607"/>
      <c r="C16" s="608"/>
      <c r="D16" s="168">
        <f>SUM(D17:D19)</f>
        <v>11</v>
      </c>
      <c r="E16" s="169">
        <f>SUM(E17:E19)</f>
        <v>12</v>
      </c>
      <c r="F16" s="170"/>
      <c r="G16" s="171">
        <f>SUM(G17:G19)</f>
        <v>0</v>
      </c>
      <c r="H16" s="172">
        <f>SUM(H17:H19)</f>
        <v>0</v>
      </c>
      <c r="I16" s="173"/>
      <c r="J16" s="175">
        <f>SUM(J17:J19)</f>
        <v>0</v>
      </c>
      <c r="K16" s="242">
        <f>SUM(K17:K19)</f>
        <v>3</v>
      </c>
      <c r="L16" s="174">
        <f>SUM(L17:L19)</f>
        <v>4</v>
      </c>
      <c r="M16" s="174"/>
      <c r="N16" s="175">
        <f>SUM(N17:N19)</f>
        <v>8</v>
      </c>
      <c r="O16" s="171">
        <f>SUM(O17:O19)</f>
        <v>2</v>
      </c>
      <c r="P16" s="172">
        <f>SUM(P17:P19)</f>
        <v>2</v>
      </c>
      <c r="Q16" s="172"/>
      <c r="R16" s="175">
        <f>SUM(R17:R19)</f>
        <v>4</v>
      </c>
      <c r="S16" s="241">
        <f>SUM(S17:S19)</f>
        <v>0</v>
      </c>
      <c r="T16" s="172">
        <f>SUM(T17:T19)</f>
        <v>0</v>
      </c>
      <c r="U16" s="172"/>
      <c r="V16" s="175">
        <f>SUM(V17:V19)</f>
        <v>0</v>
      </c>
      <c r="W16" s="176"/>
    </row>
    <row r="17" spans="1:23" s="10" customFormat="1" ht="15" customHeight="1" x14ac:dyDescent="0.2">
      <c r="A17" s="140" t="s">
        <v>28</v>
      </c>
      <c r="B17" s="141" t="s">
        <v>162</v>
      </c>
      <c r="C17" s="464" t="s">
        <v>29</v>
      </c>
      <c r="D17" s="142">
        <f>SUM(G17,H17,K17,L17,O17,P17,S17,T17)</f>
        <v>4</v>
      </c>
      <c r="E17" s="142">
        <f>SUM(J17,N17,R17,V17)</f>
        <v>4</v>
      </c>
      <c r="F17" s="143" t="s">
        <v>24</v>
      </c>
      <c r="G17" s="144"/>
      <c r="H17" s="145"/>
      <c r="I17" s="146"/>
      <c r="J17" s="219"/>
      <c r="K17" s="144">
        <v>2</v>
      </c>
      <c r="L17" s="145">
        <v>2</v>
      </c>
      <c r="M17" s="145" t="s">
        <v>25</v>
      </c>
      <c r="N17" s="236">
        <v>4</v>
      </c>
      <c r="O17" s="144"/>
      <c r="P17" s="145"/>
      <c r="Q17" s="145"/>
      <c r="R17" s="147"/>
      <c r="S17" s="428"/>
      <c r="T17" s="145"/>
      <c r="U17" s="145"/>
      <c r="V17" s="147"/>
      <c r="W17" s="412"/>
    </row>
    <row r="18" spans="1:23" s="103" customFormat="1" ht="15" customHeight="1" x14ac:dyDescent="0.2">
      <c r="A18" s="140" t="s">
        <v>30</v>
      </c>
      <c r="B18" s="141" t="s">
        <v>163</v>
      </c>
      <c r="C18" s="136" t="s">
        <v>152</v>
      </c>
      <c r="D18" s="132">
        <f>G18+H18+K18+L18+O18+P18+S18+T18</f>
        <v>3</v>
      </c>
      <c r="E18" s="132">
        <f t="shared" ref="E18:E19" si="2">SUM(J18,N18,R18,V18)</f>
        <v>4</v>
      </c>
      <c r="F18" s="129" t="s">
        <v>24</v>
      </c>
      <c r="G18" s="122"/>
      <c r="H18" s="114"/>
      <c r="I18" s="115"/>
      <c r="J18" s="200"/>
      <c r="K18" s="122">
        <v>1</v>
      </c>
      <c r="L18" s="114">
        <v>2</v>
      </c>
      <c r="M18" s="114" t="s">
        <v>25</v>
      </c>
      <c r="N18" s="200">
        <v>4</v>
      </c>
      <c r="O18" s="122"/>
      <c r="P18" s="114"/>
      <c r="Q18" s="114"/>
      <c r="R18" s="123"/>
      <c r="S18" s="197"/>
      <c r="T18" s="114"/>
      <c r="U18" s="114"/>
      <c r="V18" s="123"/>
      <c r="W18" s="412"/>
    </row>
    <row r="19" spans="1:23" s="103" customFormat="1" ht="15" customHeight="1" thickBot="1" x14ac:dyDescent="0.25">
      <c r="A19" s="140" t="s">
        <v>31</v>
      </c>
      <c r="B19" s="141" t="s">
        <v>32</v>
      </c>
      <c r="C19" s="136" t="s">
        <v>142</v>
      </c>
      <c r="D19" s="132">
        <f>SUM(G19,H19,K19,L19,O19,P19,S19,T19)</f>
        <v>4</v>
      </c>
      <c r="E19" s="132">
        <f t="shared" si="2"/>
        <v>4</v>
      </c>
      <c r="F19" s="129" t="s">
        <v>24</v>
      </c>
      <c r="G19" s="122"/>
      <c r="H19" s="114"/>
      <c r="I19" s="115"/>
      <c r="J19" s="200"/>
      <c r="K19" s="122"/>
      <c r="L19" s="114"/>
      <c r="M19" s="114"/>
      <c r="N19" s="200"/>
      <c r="O19" s="122">
        <v>2</v>
      </c>
      <c r="P19" s="114">
        <v>2</v>
      </c>
      <c r="Q19" s="114" t="s">
        <v>25</v>
      </c>
      <c r="R19" s="123">
        <v>4</v>
      </c>
      <c r="S19" s="197"/>
      <c r="T19" s="114"/>
      <c r="U19" s="114"/>
      <c r="V19" s="123"/>
      <c r="W19" s="412"/>
    </row>
    <row r="20" spans="1:23" s="103" customFormat="1" ht="18.75" customHeight="1" thickBot="1" x14ac:dyDescent="0.25">
      <c r="A20" s="609" t="s">
        <v>33</v>
      </c>
      <c r="B20" s="610"/>
      <c r="C20" s="611"/>
      <c r="D20" s="185">
        <f>SUM(D21:D25)</f>
        <v>14</v>
      </c>
      <c r="E20" s="186">
        <f>SUM(E21:E25)</f>
        <v>21</v>
      </c>
      <c r="F20" s="187"/>
      <c r="G20" s="188">
        <f>SUM(G21:G25)</f>
        <v>1</v>
      </c>
      <c r="H20" s="189">
        <f>SUM(H21:H25)</f>
        <v>6</v>
      </c>
      <c r="I20" s="190"/>
      <c r="J20" s="191">
        <f>SUM(J21:J25)</f>
        <v>9</v>
      </c>
      <c r="K20" s="188">
        <f>SUM(K21:K25)</f>
        <v>2</v>
      </c>
      <c r="L20" s="189">
        <f>SUM(L21:L25)</f>
        <v>3</v>
      </c>
      <c r="M20" s="189"/>
      <c r="N20" s="191">
        <f>SUM(N21:N25)</f>
        <v>8</v>
      </c>
      <c r="O20" s="188">
        <f>SUM(O21:O25)</f>
        <v>2</v>
      </c>
      <c r="P20" s="189">
        <f>SUM(P21:P25)</f>
        <v>0</v>
      </c>
      <c r="Q20" s="189"/>
      <c r="R20" s="191">
        <f>SUM(R21:R25)</f>
        <v>4</v>
      </c>
      <c r="S20" s="430">
        <f>SUM(S21:S25)</f>
        <v>0</v>
      </c>
      <c r="T20" s="189">
        <f>SUM(T21:T25)</f>
        <v>0</v>
      </c>
      <c r="U20" s="189"/>
      <c r="V20" s="191">
        <f>SUM(V21:V25)</f>
        <v>0</v>
      </c>
      <c r="W20" s="192"/>
    </row>
    <row r="21" spans="1:23" s="103" customFormat="1" ht="15" customHeight="1" x14ac:dyDescent="0.2">
      <c r="A21" s="510" t="s">
        <v>34</v>
      </c>
      <c r="B21" s="453" t="s">
        <v>164</v>
      </c>
      <c r="C21" s="254" t="s">
        <v>35</v>
      </c>
      <c r="D21" s="179">
        <f t="shared" ref="D21:D25" si="3">SUM(G21,H21,K21,L21,O21,P21,S21,T21)</f>
        <v>3</v>
      </c>
      <c r="E21" s="179">
        <f t="shared" ref="E21" si="4">SUM(J21,N21,R21,V21)</f>
        <v>4</v>
      </c>
      <c r="F21" s="180" t="s">
        <v>24</v>
      </c>
      <c r="G21" s="181"/>
      <c r="H21" s="182"/>
      <c r="I21" s="183"/>
      <c r="J21" s="236"/>
      <c r="K21" s="181">
        <v>2</v>
      </c>
      <c r="L21" s="182">
        <v>1</v>
      </c>
      <c r="M21" s="182" t="s">
        <v>25</v>
      </c>
      <c r="N21" s="236">
        <v>4</v>
      </c>
      <c r="O21" s="181"/>
      <c r="P21" s="182"/>
      <c r="Q21" s="182"/>
      <c r="R21" s="184"/>
      <c r="S21" s="235"/>
      <c r="T21" s="182"/>
      <c r="U21" s="182"/>
      <c r="V21" s="184"/>
      <c r="W21" s="454"/>
    </row>
    <row r="22" spans="1:23" s="103" customFormat="1" ht="15" customHeight="1" x14ac:dyDescent="0.2">
      <c r="A22" s="511" t="s">
        <v>36</v>
      </c>
      <c r="B22" s="141" t="s">
        <v>165</v>
      </c>
      <c r="C22" s="137" t="s">
        <v>37</v>
      </c>
      <c r="D22" s="132">
        <f t="shared" si="3"/>
        <v>3</v>
      </c>
      <c r="E22" s="132">
        <f t="shared" ref="E22:E25" si="5">SUM(J22,N22,R22,V22)</f>
        <v>4</v>
      </c>
      <c r="F22" s="129" t="s">
        <v>24</v>
      </c>
      <c r="G22" s="122">
        <v>1</v>
      </c>
      <c r="H22" s="114">
        <v>2</v>
      </c>
      <c r="I22" s="115" t="s">
        <v>38</v>
      </c>
      <c r="J22" s="200">
        <v>4</v>
      </c>
      <c r="K22" s="122"/>
      <c r="L22" s="114"/>
      <c r="M22" s="114"/>
      <c r="N22" s="200"/>
      <c r="O22" s="122"/>
      <c r="P22" s="114"/>
      <c r="Q22" s="114"/>
      <c r="R22" s="200"/>
      <c r="S22" s="197"/>
      <c r="T22" s="114"/>
      <c r="U22" s="114"/>
      <c r="V22" s="123"/>
      <c r="W22" s="412"/>
    </row>
    <row r="23" spans="1:23" s="103" customFormat="1" ht="15" customHeight="1" x14ac:dyDescent="0.2">
      <c r="A23" s="511" t="s">
        <v>39</v>
      </c>
      <c r="B23" s="141" t="s">
        <v>166</v>
      </c>
      <c r="C23" s="137" t="s">
        <v>40</v>
      </c>
      <c r="D23" s="132">
        <f t="shared" si="3"/>
        <v>2</v>
      </c>
      <c r="E23" s="132">
        <f t="shared" si="5"/>
        <v>4</v>
      </c>
      <c r="F23" s="129" t="s">
        <v>24</v>
      </c>
      <c r="G23" s="122"/>
      <c r="H23" s="114"/>
      <c r="I23" s="114"/>
      <c r="J23" s="200"/>
      <c r="K23" s="122">
        <v>0</v>
      </c>
      <c r="L23" s="114">
        <v>2</v>
      </c>
      <c r="M23" s="114" t="s">
        <v>38</v>
      </c>
      <c r="N23" s="200">
        <v>4</v>
      </c>
      <c r="O23" s="122"/>
      <c r="P23" s="114"/>
      <c r="Q23" s="114"/>
      <c r="R23" s="200"/>
      <c r="S23" s="197"/>
      <c r="T23" s="114"/>
      <c r="U23" s="114"/>
      <c r="V23" s="123"/>
      <c r="W23" s="412"/>
    </row>
    <row r="24" spans="1:23" s="103" customFormat="1" ht="15" customHeight="1" x14ac:dyDescent="0.2">
      <c r="A24" s="511" t="s">
        <v>41</v>
      </c>
      <c r="B24" s="141" t="s">
        <v>167</v>
      </c>
      <c r="C24" s="137" t="s">
        <v>42</v>
      </c>
      <c r="D24" s="132">
        <f t="shared" si="3"/>
        <v>4</v>
      </c>
      <c r="E24" s="132">
        <f t="shared" si="5"/>
        <v>5</v>
      </c>
      <c r="F24" s="129" t="s">
        <v>24</v>
      </c>
      <c r="G24" s="122">
        <v>0</v>
      </c>
      <c r="H24" s="114">
        <v>4</v>
      </c>
      <c r="I24" s="114" t="s">
        <v>38</v>
      </c>
      <c r="J24" s="200">
        <v>5</v>
      </c>
      <c r="K24" s="122"/>
      <c r="L24" s="114"/>
      <c r="M24" s="114"/>
      <c r="N24" s="200"/>
      <c r="O24" s="122"/>
      <c r="P24" s="114"/>
      <c r="Q24" s="114"/>
      <c r="R24" s="200"/>
      <c r="S24" s="197"/>
      <c r="T24" s="114"/>
      <c r="U24" s="114"/>
      <c r="V24" s="123"/>
      <c r="W24" s="498"/>
    </row>
    <row r="25" spans="1:23" s="103" customFormat="1" ht="15" customHeight="1" thickBot="1" x14ac:dyDescent="0.25">
      <c r="A25" s="512" t="s">
        <v>43</v>
      </c>
      <c r="B25" s="523" t="s">
        <v>204</v>
      </c>
      <c r="C25" s="138" t="s">
        <v>157</v>
      </c>
      <c r="D25" s="133">
        <f t="shared" si="3"/>
        <v>2</v>
      </c>
      <c r="E25" s="133">
        <f t="shared" si="5"/>
        <v>4</v>
      </c>
      <c r="F25" s="130" t="s">
        <v>24</v>
      </c>
      <c r="G25" s="124"/>
      <c r="H25" s="125"/>
      <c r="I25" s="125"/>
      <c r="J25" s="127"/>
      <c r="K25" s="124"/>
      <c r="L25" s="125"/>
      <c r="M25" s="125"/>
      <c r="N25" s="127"/>
      <c r="O25" s="124">
        <v>2</v>
      </c>
      <c r="P25" s="125">
        <v>0</v>
      </c>
      <c r="Q25" s="125" t="s">
        <v>25</v>
      </c>
      <c r="R25" s="127">
        <v>4</v>
      </c>
      <c r="S25" s="233"/>
      <c r="T25" s="125"/>
      <c r="U25" s="125"/>
      <c r="V25" s="499"/>
      <c r="W25" s="455"/>
    </row>
    <row r="26" spans="1:23" ht="15" customHeight="1" x14ac:dyDescent="0.2">
      <c r="B26" s="15"/>
      <c r="C26" s="16"/>
      <c r="D26" s="15"/>
      <c r="E26" s="17"/>
      <c r="F26" s="36"/>
      <c r="G26" s="15"/>
      <c r="H26" s="15"/>
      <c r="I26" s="15"/>
      <c r="J26" s="15"/>
      <c r="K26" s="15"/>
      <c r="L26" s="15"/>
      <c r="M26" s="15"/>
      <c r="N26" s="15"/>
      <c r="O26" s="37"/>
      <c r="P26" s="15"/>
      <c r="Q26" s="15"/>
      <c r="R26" s="15"/>
      <c r="S26" s="15"/>
      <c r="T26" s="15"/>
      <c r="U26" s="15"/>
      <c r="V26" s="15"/>
      <c r="W26" s="15"/>
    </row>
    <row r="27" spans="1:23" ht="15" customHeight="1" x14ac:dyDescent="0.2">
      <c r="B27" s="15"/>
      <c r="C27" s="16"/>
      <c r="D27" s="15"/>
      <c r="E27" s="17"/>
      <c r="F27" s="36"/>
      <c r="G27" s="15"/>
      <c r="H27" s="15"/>
      <c r="I27" s="15"/>
      <c r="J27" s="15"/>
      <c r="K27" s="15"/>
      <c r="L27" s="15"/>
      <c r="M27" s="15"/>
      <c r="N27" s="15"/>
      <c r="O27" s="37"/>
      <c r="P27" s="15"/>
      <c r="Q27" s="15"/>
      <c r="R27" s="15"/>
      <c r="S27" s="15"/>
      <c r="T27" s="15"/>
      <c r="U27" s="15"/>
      <c r="V27" s="15"/>
      <c r="W27" s="15"/>
    </row>
    <row r="28" spans="1:23" ht="15" customHeight="1" x14ac:dyDescent="0.2">
      <c r="B28" s="18"/>
      <c r="C28" s="8"/>
      <c r="D28" s="31">
        <f>SUM(D11,D16,D20)</f>
        <v>41</v>
      </c>
      <c r="E28" s="32">
        <f>SUM(E11,E16,E20)</f>
        <v>53</v>
      </c>
      <c r="F28" s="21"/>
      <c r="G28" s="32">
        <f>SUM(G11,G16,G20)</f>
        <v>9</v>
      </c>
      <c r="H28" s="32">
        <f>SUM(H11,H16,H20)</f>
        <v>14</v>
      </c>
      <c r="I28" s="21"/>
      <c r="J28" s="32">
        <f>SUM(J11,J16,J20)</f>
        <v>29</v>
      </c>
      <c r="K28" s="32">
        <f>SUM(K11,K16,K20)</f>
        <v>5</v>
      </c>
      <c r="L28" s="32">
        <f>SUM(L11,L16,L20)</f>
        <v>7</v>
      </c>
      <c r="M28" s="21"/>
      <c r="N28" s="32">
        <f>SUM(N11,N16,N20)</f>
        <v>16</v>
      </c>
      <c r="O28" s="32">
        <f>SUM(O11,O16,O20)</f>
        <v>4</v>
      </c>
      <c r="P28" s="32">
        <f>SUM(P11,P16,P20)</f>
        <v>2</v>
      </c>
      <c r="Q28" s="21"/>
      <c r="R28" s="32">
        <f>SUM(R11,R16,R20)</f>
        <v>8</v>
      </c>
      <c r="S28" s="32">
        <f>SUM(S11,S16,S20)</f>
        <v>0</v>
      </c>
      <c r="T28" s="32">
        <f>SUM(T11,T16,T20)</f>
        <v>0</v>
      </c>
      <c r="U28" s="21"/>
      <c r="V28" s="32">
        <f>SUM(V11,V16,V20)</f>
        <v>0</v>
      </c>
      <c r="W28" s="30"/>
    </row>
    <row r="29" spans="1:23" ht="15" customHeight="1" x14ac:dyDescent="0.2">
      <c r="B29" s="18"/>
      <c r="C29" s="19"/>
      <c r="D29" s="22"/>
      <c r="E29" s="23" t="s">
        <v>44</v>
      </c>
      <c r="F29" s="23"/>
      <c r="G29" s="24"/>
      <c r="H29" s="24"/>
      <c r="I29" s="20">
        <f>COUNTIF(I11:I25,"v")</f>
        <v>4</v>
      </c>
      <c r="J29" s="25"/>
      <c r="K29" s="24"/>
      <c r="L29" s="24"/>
      <c r="M29" s="20">
        <f>COUNTIF(M11:M25,"v")</f>
        <v>3</v>
      </c>
      <c r="N29" s="25"/>
      <c r="O29" s="24"/>
      <c r="P29" s="24"/>
      <c r="Q29" s="20">
        <f>COUNTIF(Q11:Q25,"v")</f>
        <v>2</v>
      </c>
      <c r="R29" s="25"/>
      <c r="S29" s="24"/>
      <c r="T29" s="24"/>
      <c r="U29" s="20">
        <f>COUNTIF(U11:U25,"v")</f>
        <v>0</v>
      </c>
      <c r="V29" s="25"/>
      <c r="W29" s="25"/>
    </row>
    <row r="30" spans="1:23" ht="15" customHeight="1" x14ac:dyDescent="0.2">
      <c r="B30" s="18"/>
      <c r="C30" s="19"/>
      <c r="D30" s="24"/>
      <c r="E30" s="26" t="s">
        <v>45</v>
      </c>
      <c r="F30" s="26"/>
      <c r="G30" s="24"/>
      <c r="H30" s="24"/>
      <c r="I30" s="20">
        <f>COUNTIF(I11:I25,"é")</f>
        <v>2</v>
      </c>
      <c r="J30" s="24"/>
      <c r="K30" s="24"/>
      <c r="L30" s="24"/>
      <c r="M30" s="20">
        <f>COUNTIF(M11:M25,"é")</f>
        <v>1</v>
      </c>
      <c r="N30" s="24"/>
      <c r="O30" s="24"/>
      <c r="P30" s="24"/>
      <c r="Q30" s="20">
        <f>COUNTIF(Q11:Q25,"é")</f>
        <v>0</v>
      </c>
      <c r="R30" s="24"/>
      <c r="S30" s="24"/>
      <c r="T30" s="24"/>
      <c r="U30" s="20">
        <f>COUNTIF(U11:U25,"é")</f>
        <v>0</v>
      </c>
      <c r="V30" s="24"/>
      <c r="W30" s="24"/>
    </row>
    <row r="31" spans="1:23" ht="15" customHeight="1" x14ac:dyDescent="0.2">
      <c r="B31" s="8"/>
      <c r="C31" s="19"/>
      <c r="D31" s="27"/>
      <c r="E31" s="28"/>
      <c r="F31" s="28"/>
      <c r="G31" s="27"/>
      <c r="H31" s="27"/>
      <c r="I31" s="27"/>
      <c r="J31" s="25"/>
    </row>
    <row r="32" spans="1:23" ht="15" customHeight="1" x14ac:dyDescent="0.2">
      <c r="A32" s="104" t="s">
        <v>46</v>
      </c>
      <c r="B32" s="104"/>
      <c r="C32" s="19"/>
      <c r="D32" s="27"/>
      <c r="E32" s="28"/>
      <c r="F32" s="28"/>
      <c r="G32" s="27"/>
      <c r="H32" s="27"/>
      <c r="I32" s="27"/>
      <c r="J32" s="25"/>
    </row>
    <row r="33" spans="1:23" ht="11.25" x14ac:dyDescent="0.2">
      <c r="A33" s="8"/>
      <c r="B33" s="8"/>
      <c r="C33" s="8"/>
    </row>
    <row r="34" spans="1:23" ht="15.75" customHeight="1" x14ac:dyDescent="0.2">
      <c r="A34" s="70" t="s">
        <v>47</v>
      </c>
      <c r="B34" s="8"/>
      <c r="C34" s="576" t="s">
        <v>196</v>
      </c>
      <c r="D34" s="577"/>
      <c r="E34" s="578"/>
      <c r="F34" s="578"/>
      <c r="G34" s="27"/>
      <c r="H34" s="27"/>
      <c r="I34" s="27"/>
      <c r="J34" s="25"/>
    </row>
    <row r="35" spans="1:23" ht="15.75" x14ac:dyDescent="0.2">
      <c r="B35" s="70"/>
      <c r="C35" s="604"/>
      <c r="D35" s="605"/>
      <c r="E35" s="605"/>
      <c r="F35" s="605"/>
    </row>
    <row r="36" spans="1:23" ht="15.75" customHeight="1" x14ac:dyDescent="0.2">
      <c r="B36" s="70"/>
      <c r="C36" s="576" t="s">
        <v>48</v>
      </c>
      <c r="D36" s="576"/>
      <c r="E36" s="576"/>
      <c r="F36" s="472"/>
    </row>
    <row r="37" spans="1:23" ht="15.75" customHeight="1" x14ac:dyDescent="0.2">
      <c r="B37" s="70"/>
      <c r="C37" s="582" t="s">
        <v>197</v>
      </c>
      <c r="D37" s="583"/>
      <c r="E37" s="583"/>
      <c r="F37" s="576"/>
      <c r="G37" s="71"/>
      <c r="H37" s="71"/>
      <c r="W37" s="193" t="s">
        <v>49</v>
      </c>
    </row>
    <row r="38" spans="1:23" ht="30.75" x14ac:dyDescent="0.2">
      <c r="C38" s="576" t="s">
        <v>198</v>
      </c>
      <c r="D38" s="579"/>
      <c r="E38" s="472"/>
      <c r="F38" s="472"/>
      <c r="W38" s="193" t="s">
        <v>50</v>
      </c>
    </row>
    <row r="39" spans="1:23" ht="30.75" x14ac:dyDescent="0.2">
      <c r="C39" s="576" t="s">
        <v>199</v>
      </c>
      <c r="D39" s="579"/>
      <c r="E39" s="472"/>
      <c r="F39" s="472"/>
    </row>
    <row r="40" spans="1:23" ht="53.25" customHeight="1" x14ac:dyDescent="0.2">
      <c r="C40" s="576" t="s">
        <v>200</v>
      </c>
      <c r="D40" s="472"/>
      <c r="E40" s="472"/>
      <c r="F40" s="472"/>
    </row>
  </sheetData>
  <mergeCells count="21">
    <mergeCell ref="B6:C6"/>
    <mergeCell ref="A7:W7"/>
    <mergeCell ref="A11:C11"/>
    <mergeCell ref="S9:V9"/>
    <mergeCell ref="C35:F35"/>
    <mergeCell ref="A16:C16"/>
    <mergeCell ref="A20:C20"/>
    <mergeCell ref="A8:A9"/>
    <mergeCell ref="B8:B9"/>
    <mergeCell ref="C8:C9"/>
    <mergeCell ref="W2:AB2"/>
    <mergeCell ref="W3:AA3"/>
    <mergeCell ref="W8:W9"/>
    <mergeCell ref="G8:V8"/>
    <mergeCell ref="F4:Q4"/>
    <mergeCell ref="C37:E37"/>
    <mergeCell ref="E8:E9"/>
    <mergeCell ref="F8:F9"/>
    <mergeCell ref="K9:N9"/>
    <mergeCell ref="O9:R9"/>
    <mergeCell ref="G9:J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>
    <oddFooter>&amp;C
&amp;R&amp;F</oddFooter>
  </headerFooter>
  <ignoredErrors>
    <ignoredError sqref="D20 D16: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0"/>
  <sheetViews>
    <sheetView showGridLines="0" zoomScale="80" zoomScaleNormal="80" zoomScaleSheetLayoutView="90" zoomScalePageLayoutView="80" workbookViewId="0">
      <selection activeCell="V1" sqref="V1:Y3"/>
    </sheetView>
  </sheetViews>
  <sheetFormatPr defaultColWidth="9.140625" defaultRowHeight="12.75" x14ac:dyDescent="0.2"/>
  <cols>
    <col min="1" max="1" width="4.42578125" style="5" bestFit="1" customWidth="1"/>
    <col min="2" max="2" width="20.140625" style="5" customWidth="1"/>
    <col min="3" max="3" width="76.7109375" style="7" customWidth="1"/>
    <col min="4" max="4" width="6" style="8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7.28515625" style="8" customWidth="1"/>
    <col min="24" max="16384" width="9.140625" style="8"/>
  </cols>
  <sheetData>
    <row r="1" spans="1:25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I1" s="29"/>
      <c r="J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594" t="s">
        <v>203</v>
      </c>
      <c r="W1" s="594"/>
      <c r="X1" s="594"/>
      <c r="Y1" s="594"/>
    </row>
    <row r="2" spans="1:25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I2" s="29"/>
      <c r="J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94" t="s">
        <v>202</v>
      </c>
      <c r="W2" s="594"/>
      <c r="X2" s="594"/>
      <c r="Y2" s="594"/>
    </row>
    <row r="3" spans="1:25" s="4" customFormat="1" ht="18" x14ac:dyDescent="0.2">
      <c r="A3" s="1"/>
      <c r="B3" s="1"/>
      <c r="C3" s="3"/>
      <c r="E3" s="29"/>
      <c r="F3" s="29"/>
      <c r="G3" s="29" t="s">
        <v>4</v>
      </c>
      <c r="I3" s="29"/>
      <c r="J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594" t="s">
        <v>194</v>
      </c>
      <c r="W3" s="594"/>
      <c r="X3" s="594"/>
      <c r="Y3" s="594"/>
    </row>
    <row r="4" spans="1:25" ht="18" x14ac:dyDescent="0.2">
      <c r="E4" s="29"/>
      <c r="F4" s="29"/>
      <c r="G4" s="29" t="s">
        <v>51</v>
      </c>
      <c r="I4" s="29"/>
      <c r="J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5" ht="18.75" x14ac:dyDescent="0.2">
      <c r="D5" s="596" t="s">
        <v>52</v>
      </c>
      <c r="E5" s="596"/>
      <c r="F5" s="596"/>
      <c r="G5" s="596"/>
      <c r="H5" s="596"/>
      <c r="I5" s="596"/>
      <c r="J5" s="596"/>
      <c r="K5" s="596"/>
      <c r="L5" s="596"/>
      <c r="M5" s="596"/>
      <c r="N5" s="29"/>
      <c r="O5" s="29"/>
      <c r="P5" s="29"/>
      <c r="Q5" s="29"/>
      <c r="R5" s="29"/>
      <c r="S5" s="29"/>
      <c r="T5" s="29"/>
      <c r="U5" s="29"/>
      <c r="V5" s="29"/>
    </row>
    <row r="6" spans="1:25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5" ht="25.5" customHeight="1" thickBot="1" x14ac:dyDescent="0.25">
      <c r="A7" s="655" t="s">
        <v>148</v>
      </c>
      <c r="B7" s="655"/>
      <c r="C7" s="655"/>
      <c r="D7" s="655"/>
      <c r="E7" s="655"/>
      <c r="F7" s="655"/>
      <c r="G7" s="599"/>
      <c r="H7" s="599"/>
      <c r="I7" s="599"/>
      <c r="J7" s="599"/>
      <c r="K7" s="599"/>
      <c r="L7" s="599"/>
      <c r="M7" s="599"/>
      <c r="N7" s="599"/>
      <c r="O7" s="599"/>
      <c r="P7" s="599"/>
      <c r="Q7" s="599"/>
      <c r="R7" s="599"/>
      <c r="S7" s="599"/>
      <c r="T7" s="599"/>
      <c r="U7" s="599"/>
      <c r="V7" s="599"/>
      <c r="W7" s="599"/>
    </row>
    <row r="8" spans="1:25" s="10" customFormat="1" ht="20.25" customHeight="1" thickBot="1" x14ac:dyDescent="0.25">
      <c r="A8" s="591"/>
      <c r="B8" s="641" t="s">
        <v>6</v>
      </c>
      <c r="C8" s="643" t="s">
        <v>7</v>
      </c>
      <c r="D8" s="134" t="s">
        <v>8</v>
      </c>
      <c r="E8" s="653" t="s">
        <v>9</v>
      </c>
      <c r="F8" s="622" t="s">
        <v>10</v>
      </c>
      <c r="G8" s="656" t="s">
        <v>11</v>
      </c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8"/>
      <c r="W8" s="451"/>
    </row>
    <row r="9" spans="1:25" s="10" customFormat="1" ht="20.25" customHeight="1" thickBot="1" x14ac:dyDescent="0.25">
      <c r="A9" s="648"/>
      <c r="B9" s="642"/>
      <c r="C9" s="644"/>
      <c r="D9" s="450" t="s">
        <v>13</v>
      </c>
      <c r="E9" s="654"/>
      <c r="F9" s="623"/>
      <c r="G9" s="656">
        <v>1</v>
      </c>
      <c r="H9" s="657"/>
      <c r="I9" s="657"/>
      <c r="J9" s="658"/>
      <c r="K9" s="656">
        <v>2</v>
      </c>
      <c r="L9" s="657"/>
      <c r="M9" s="657"/>
      <c r="N9" s="658"/>
      <c r="O9" s="656">
        <v>3</v>
      </c>
      <c r="P9" s="657"/>
      <c r="Q9" s="657"/>
      <c r="R9" s="658"/>
      <c r="S9" s="656">
        <v>4</v>
      </c>
      <c r="T9" s="657"/>
      <c r="U9" s="657"/>
      <c r="V9" s="658"/>
      <c r="W9" s="458" t="s">
        <v>53</v>
      </c>
    </row>
    <row r="10" spans="1:25" s="10" customFormat="1" ht="19.5" customHeight="1" x14ac:dyDescent="0.2">
      <c r="A10" s="635" t="s">
        <v>54</v>
      </c>
      <c r="B10" s="636"/>
      <c r="C10" s="637"/>
      <c r="D10" s="134"/>
      <c r="E10" s="109"/>
      <c r="F10" s="109"/>
      <c r="G10" s="434" t="s">
        <v>18</v>
      </c>
      <c r="H10" s="456" t="s">
        <v>19</v>
      </c>
      <c r="I10" s="456" t="s">
        <v>20</v>
      </c>
      <c r="J10" s="457" t="s">
        <v>21</v>
      </c>
      <c r="K10" s="140" t="s">
        <v>18</v>
      </c>
      <c r="L10" s="456" t="s">
        <v>19</v>
      </c>
      <c r="M10" s="456" t="s">
        <v>20</v>
      </c>
      <c r="N10" s="457" t="s">
        <v>21</v>
      </c>
      <c r="O10" s="140" t="s">
        <v>18</v>
      </c>
      <c r="P10" s="456" t="s">
        <v>19</v>
      </c>
      <c r="Q10" s="456" t="s">
        <v>20</v>
      </c>
      <c r="R10" s="457" t="s">
        <v>21</v>
      </c>
      <c r="S10" s="140" t="s">
        <v>18</v>
      </c>
      <c r="T10" s="456" t="s">
        <v>19</v>
      </c>
      <c r="U10" s="456" t="s">
        <v>20</v>
      </c>
      <c r="V10" s="457" t="s">
        <v>21</v>
      </c>
      <c r="W10" s="143" t="s">
        <v>6</v>
      </c>
    </row>
    <row r="11" spans="1:25" s="10" customFormat="1" ht="18.75" customHeight="1" x14ac:dyDescent="0.2">
      <c r="A11" s="645" t="s">
        <v>55</v>
      </c>
      <c r="B11" s="646"/>
      <c r="C11" s="647"/>
      <c r="D11" s="154">
        <f>SUM(G11,H11,K11,L11,O11,P11,S11,T11)</f>
        <v>13</v>
      </c>
      <c r="E11" s="155">
        <f>SUM(J11,N11,R11,V11)</f>
        <v>17</v>
      </c>
      <c r="F11" s="156"/>
      <c r="G11" s="221">
        <v>0</v>
      </c>
      <c r="H11" s="158">
        <v>0</v>
      </c>
      <c r="I11" s="222"/>
      <c r="J11" s="159">
        <v>0</v>
      </c>
      <c r="K11" s="223">
        <f>SUM(K12:K15)</f>
        <v>1</v>
      </c>
      <c r="L11" s="224">
        <f>SUM(L12:L15)</f>
        <v>3</v>
      </c>
      <c r="M11" s="224"/>
      <c r="N11" s="225">
        <f>SUM(N12:N15)</f>
        <v>5</v>
      </c>
      <c r="O11" s="223">
        <f>SUM(O12:O15)</f>
        <v>1</v>
      </c>
      <c r="P11" s="224">
        <f>SUM(P12:P15)</f>
        <v>2</v>
      </c>
      <c r="Q11" s="224"/>
      <c r="R11" s="225">
        <f>SUM(R12:R15)</f>
        <v>4</v>
      </c>
      <c r="S11" s="223">
        <f>SUM(S12:S15)</f>
        <v>1</v>
      </c>
      <c r="T11" s="224">
        <f>SUM(T12:T15)</f>
        <v>5</v>
      </c>
      <c r="U11" s="224"/>
      <c r="V11" s="225">
        <f>SUM(V12:V15)</f>
        <v>8</v>
      </c>
      <c r="W11" s="161"/>
    </row>
    <row r="12" spans="1:25" s="10" customFormat="1" ht="18.75" customHeight="1" x14ac:dyDescent="0.2">
      <c r="A12" s="463" t="s">
        <v>56</v>
      </c>
      <c r="B12" s="452" t="s">
        <v>57</v>
      </c>
      <c r="C12" s="253" t="s">
        <v>153</v>
      </c>
      <c r="D12" s="226">
        <f>G12+H12+K12+L12+O12+P12+S12+T12</f>
        <v>3</v>
      </c>
      <c r="E12" s="227">
        <f>J12+N12+R12+V12</f>
        <v>4</v>
      </c>
      <c r="F12" s="226" t="s">
        <v>58</v>
      </c>
      <c r="G12" s="228"/>
      <c r="H12" s="229"/>
      <c r="I12" s="230"/>
      <c r="J12" s="231"/>
      <c r="K12" s="232"/>
      <c r="L12" s="229"/>
      <c r="M12" s="229"/>
      <c r="N12" s="231"/>
      <c r="O12" s="232"/>
      <c r="P12" s="229"/>
      <c r="Q12" s="229"/>
      <c r="R12" s="231"/>
      <c r="S12" s="232">
        <v>1</v>
      </c>
      <c r="T12" s="229">
        <v>2</v>
      </c>
      <c r="U12" s="229" t="s">
        <v>38</v>
      </c>
      <c r="V12" s="231">
        <v>4</v>
      </c>
      <c r="W12" s="412"/>
    </row>
    <row r="13" spans="1:25" s="103" customFormat="1" ht="18.75" customHeight="1" x14ac:dyDescent="0.2">
      <c r="A13" s="463" t="s">
        <v>59</v>
      </c>
      <c r="B13" s="452" t="s">
        <v>60</v>
      </c>
      <c r="C13" s="137" t="s">
        <v>191</v>
      </c>
      <c r="D13" s="131">
        <f t="shared" ref="D13:D15" si="0">G13+H13+K13+L13+O13+P13+S13+T13</f>
        <v>4</v>
      </c>
      <c r="E13" s="215">
        <f t="shared" ref="E13:E15" si="1">J13+N13+R13+V13</f>
        <v>5</v>
      </c>
      <c r="F13" s="132" t="s">
        <v>58</v>
      </c>
      <c r="G13" s="197"/>
      <c r="H13" s="114"/>
      <c r="I13" s="115"/>
      <c r="J13" s="200"/>
      <c r="K13" s="122">
        <v>1</v>
      </c>
      <c r="L13" s="114">
        <v>3</v>
      </c>
      <c r="M13" s="114" t="s">
        <v>25</v>
      </c>
      <c r="N13" s="200">
        <v>5</v>
      </c>
      <c r="O13" s="122"/>
      <c r="P13" s="114"/>
      <c r="Q13" s="114"/>
      <c r="R13" s="200"/>
      <c r="S13" s="122"/>
      <c r="T13" s="115"/>
      <c r="U13" s="114"/>
      <c r="V13" s="200"/>
      <c r="W13" s="412"/>
    </row>
    <row r="14" spans="1:25" s="103" customFormat="1" ht="18.75" customHeight="1" x14ac:dyDescent="0.2">
      <c r="A14" s="463" t="s">
        <v>61</v>
      </c>
      <c r="B14" s="452" t="s">
        <v>62</v>
      </c>
      <c r="C14" s="137" t="s">
        <v>63</v>
      </c>
      <c r="D14" s="131">
        <f t="shared" si="0"/>
        <v>3</v>
      </c>
      <c r="E14" s="215">
        <f t="shared" si="1"/>
        <v>4</v>
      </c>
      <c r="F14" s="132" t="s">
        <v>58</v>
      </c>
      <c r="G14" s="197"/>
      <c r="H14" s="114"/>
      <c r="I14" s="115"/>
      <c r="J14" s="200"/>
      <c r="K14" s="122"/>
      <c r="L14" s="114"/>
      <c r="M14" s="114"/>
      <c r="N14" s="200"/>
      <c r="O14" s="122">
        <v>1</v>
      </c>
      <c r="P14" s="114">
        <v>2</v>
      </c>
      <c r="Q14" s="114" t="s">
        <v>25</v>
      </c>
      <c r="R14" s="200">
        <v>4</v>
      </c>
      <c r="S14" s="120"/>
      <c r="T14" s="115"/>
      <c r="U14" s="114"/>
      <c r="V14" s="200"/>
      <c r="W14" s="412"/>
    </row>
    <row r="15" spans="1:25" s="103" customFormat="1" ht="18.75" customHeight="1" x14ac:dyDescent="0.2">
      <c r="A15" s="463" t="s">
        <v>64</v>
      </c>
      <c r="B15" s="452" t="s">
        <v>65</v>
      </c>
      <c r="C15" s="137" t="s">
        <v>66</v>
      </c>
      <c r="D15" s="131">
        <f t="shared" si="0"/>
        <v>3</v>
      </c>
      <c r="E15" s="215">
        <f t="shared" si="1"/>
        <v>4</v>
      </c>
      <c r="F15" s="132" t="s">
        <v>58</v>
      </c>
      <c r="G15" s="197"/>
      <c r="H15" s="114"/>
      <c r="I15" s="115"/>
      <c r="J15" s="200"/>
      <c r="K15" s="122"/>
      <c r="L15" s="114"/>
      <c r="M15" s="114"/>
      <c r="N15" s="200"/>
      <c r="O15" s="122"/>
      <c r="P15" s="114"/>
      <c r="Q15" s="114"/>
      <c r="R15" s="200"/>
      <c r="S15" s="122">
        <v>0</v>
      </c>
      <c r="T15" s="114">
        <v>3</v>
      </c>
      <c r="U15" s="114" t="s">
        <v>38</v>
      </c>
      <c r="V15" s="200">
        <v>4</v>
      </c>
      <c r="W15" s="412"/>
    </row>
    <row r="16" spans="1:25" s="10" customFormat="1" ht="18.75" customHeight="1" x14ac:dyDescent="0.2">
      <c r="A16" s="638" t="s">
        <v>67</v>
      </c>
      <c r="B16" s="639"/>
      <c r="C16" s="640"/>
      <c r="D16" s="168">
        <f>SUM(D17:D20)</f>
        <v>34</v>
      </c>
      <c r="E16" s="169">
        <f>SUM(E17:E20)</f>
        <v>42</v>
      </c>
      <c r="F16" s="170"/>
      <c r="G16" s="241">
        <f>SUM(G17:G20)</f>
        <v>0</v>
      </c>
      <c r="H16" s="172">
        <f>SUM(H17:H20)</f>
        <v>0</v>
      </c>
      <c r="I16" s="173"/>
      <c r="J16" s="175">
        <f>SUM(J17:J20)</f>
        <v>0</v>
      </c>
      <c r="K16" s="242">
        <f>SUM(K17:K20)</f>
        <v>1</v>
      </c>
      <c r="L16" s="174">
        <f>SUM(L17:L20)</f>
        <v>2</v>
      </c>
      <c r="M16" s="174"/>
      <c r="N16" s="175">
        <f>SUM(N17:N20)</f>
        <v>4</v>
      </c>
      <c r="O16" s="171">
        <f>SUM(O17:O20)</f>
        <v>1</v>
      </c>
      <c r="P16" s="172">
        <f>SUM(P17:P20)</f>
        <v>11</v>
      </c>
      <c r="Q16" s="172"/>
      <c r="R16" s="243">
        <f>SUM(R17:R20)</f>
        <v>14</v>
      </c>
      <c r="S16" s="171">
        <f>SUM(S17:S20)</f>
        <v>1</v>
      </c>
      <c r="T16" s="172">
        <f>SUM(T17:T20)</f>
        <v>18</v>
      </c>
      <c r="U16" s="172"/>
      <c r="V16" s="243">
        <f>SUM(V17:V20)</f>
        <v>24</v>
      </c>
      <c r="W16" s="176"/>
    </row>
    <row r="17" spans="1:23" s="103" customFormat="1" ht="18.75" customHeight="1" x14ac:dyDescent="0.2">
      <c r="A17" s="462" t="s">
        <v>68</v>
      </c>
      <c r="B17" s="452" t="s">
        <v>69</v>
      </c>
      <c r="C17" s="254" t="s">
        <v>70</v>
      </c>
      <c r="D17" s="240">
        <f>SUM(G17,H17,K17,L17,O17,P17,S17,T17)</f>
        <v>3</v>
      </c>
      <c r="E17" s="234">
        <f t="shared" ref="E17:E23" si="2">SUM(J17,N17,R17,V17)</f>
        <v>4</v>
      </c>
      <c r="F17" s="179" t="s">
        <v>58</v>
      </c>
      <c r="G17" s="235"/>
      <c r="H17" s="182"/>
      <c r="I17" s="183"/>
      <c r="J17" s="236"/>
      <c r="K17" s="181">
        <v>1</v>
      </c>
      <c r="L17" s="182">
        <v>2</v>
      </c>
      <c r="M17" s="182" t="s">
        <v>38</v>
      </c>
      <c r="N17" s="236">
        <v>4</v>
      </c>
      <c r="O17" s="237"/>
      <c r="P17" s="238"/>
      <c r="Q17" s="238"/>
      <c r="R17" s="239"/>
      <c r="S17" s="181"/>
      <c r="T17" s="182"/>
      <c r="U17" s="182"/>
      <c r="V17" s="236"/>
      <c r="W17" s="412"/>
    </row>
    <row r="18" spans="1:23" s="103" customFormat="1" ht="18.75" customHeight="1" x14ac:dyDescent="0.2">
      <c r="A18" s="462" t="s">
        <v>71</v>
      </c>
      <c r="B18" s="452" t="s">
        <v>72</v>
      </c>
      <c r="C18" s="137" t="s">
        <v>73</v>
      </c>
      <c r="D18" s="208">
        <v>4</v>
      </c>
      <c r="E18" s="216">
        <v>4</v>
      </c>
      <c r="F18" s="132" t="s">
        <v>58</v>
      </c>
      <c r="G18" s="197"/>
      <c r="H18" s="114"/>
      <c r="I18" s="115"/>
      <c r="J18" s="200"/>
      <c r="K18" s="122"/>
      <c r="L18" s="114"/>
      <c r="M18" s="114"/>
      <c r="N18" s="200"/>
      <c r="O18" s="122">
        <v>1</v>
      </c>
      <c r="P18" s="114">
        <v>3</v>
      </c>
      <c r="Q18" s="114" t="s">
        <v>25</v>
      </c>
      <c r="R18" s="200">
        <v>4</v>
      </c>
      <c r="S18" s="122"/>
      <c r="T18" s="114"/>
      <c r="U18" s="114"/>
      <c r="V18" s="200"/>
      <c r="W18" s="412"/>
    </row>
    <row r="19" spans="1:23" s="103" customFormat="1" ht="18.75" customHeight="1" x14ac:dyDescent="0.2">
      <c r="A19" s="462" t="s">
        <v>74</v>
      </c>
      <c r="B19" s="452" t="s">
        <v>75</v>
      </c>
      <c r="C19" s="137" t="s">
        <v>192</v>
      </c>
      <c r="D19" s="208">
        <f>SUM(G19,H19,K19,L19,O19,P19,S19,T19)</f>
        <v>3</v>
      </c>
      <c r="E19" s="216">
        <f t="shared" si="2"/>
        <v>4</v>
      </c>
      <c r="F19" s="132" t="s">
        <v>58</v>
      </c>
      <c r="G19" s="197"/>
      <c r="H19" s="114"/>
      <c r="I19" s="115"/>
      <c r="J19" s="200"/>
      <c r="K19" s="122"/>
      <c r="L19" s="114"/>
      <c r="M19" s="114"/>
      <c r="N19" s="200"/>
      <c r="O19" s="122"/>
      <c r="P19" s="114"/>
      <c r="Q19" s="114"/>
      <c r="R19" s="200"/>
      <c r="S19" s="122">
        <v>1</v>
      </c>
      <c r="T19" s="114">
        <v>2</v>
      </c>
      <c r="U19" s="114" t="s">
        <v>25</v>
      </c>
      <c r="V19" s="200">
        <v>4</v>
      </c>
      <c r="W19" s="412"/>
    </row>
    <row r="20" spans="1:23" s="103" customFormat="1" ht="18.75" customHeight="1" thickBot="1" x14ac:dyDescent="0.25">
      <c r="A20" s="462" t="s">
        <v>76</v>
      </c>
      <c r="B20" s="452" t="s">
        <v>77</v>
      </c>
      <c r="C20" s="138" t="s">
        <v>78</v>
      </c>
      <c r="D20" s="245">
        <f>SUM(G20,H20,K20,L20,O20,P20,S20,T20)</f>
        <v>24</v>
      </c>
      <c r="E20" s="246">
        <f t="shared" si="2"/>
        <v>30</v>
      </c>
      <c r="F20" s="177" t="s">
        <v>58</v>
      </c>
      <c r="G20" s="247"/>
      <c r="H20" s="248"/>
      <c r="I20" s="249"/>
      <c r="J20" s="250"/>
      <c r="K20" s="251"/>
      <c r="L20" s="248"/>
      <c r="M20" s="248"/>
      <c r="N20" s="250"/>
      <c r="O20" s="251">
        <v>0</v>
      </c>
      <c r="P20" s="248">
        <v>8</v>
      </c>
      <c r="Q20" s="248" t="s">
        <v>38</v>
      </c>
      <c r="R20" s="250">
        <v>10</v>
      </c>
      <c r="S20" s="251">
        <v>0</v>
      </c>
      <c r="T20" s="248">
        <v>16</v>
      </c>
      <c r="U20" s="248" t="s">
        <v>38</v>
      </c>
      <c r="V20" s="252">
        <v>20</v>
      </c>
      <c r="W20" s="514"/>
    </row>
    <row r="21" spans="1:23" s="10" customFormat="1" ht="18.75" customHeight="1" x14ac:dyDescent="0.2">
      <c r="A21" s="652" t="s">
        <v>79</v>
      </c>
      <c r="B21" s="636"/>
      <c r="C21" s="637"/>
      <c r="D21" s="218">
        <f>SUM(G21,K21,O21,S21)</f>
        <v>47</v>
      </c>
      <c r="E21" s="213">
        <f t="shared" si="2"/>
        <v>59</v>
      </c>
      <c r="F21" s="213"/>
      <c r="G21" s="624">
        <f>SUM(G11:H11,G16:H16)</f>
        <v>0</v>
      </c>
      <c r="H21" s="625"/>
      <c r="I21" s="202"/>
      <c r="J21" s="203">
        <f>SUM(J11,J16)</f>
        <v>0</v>
      </c>
      <c r="K21" s="624">
        <f>SUM(K11,L11,K16,L16)</f>
        <v>7</v>
      </c>
      <c r="L21" s="625"/>
      <c r="M21" s="202"/>
      <c r="N21" s="203">
        <f>SUM(N11,N16)</f>
        <v>9</v>
      </c>
      <c r="O21" s="624">
        <f>SUM(O11,P11,O16,P16)</f>
        <v>15</v>
      </c>
      <c r="P21" s="625"/>
      <c r="Q21" s="202"/>
      <c r="R21" s="203">
        <f>SUM(R11,R16)</f>
        <v>18</v>
      </c>
      <c r="S21" s="624">
        <f>SUM(S11,T11,S16,T16)</f>
        <v>25</v>
      </c>
      <c r="T21" s="625"/>
      <c r="U21" s="202"/>
      <c r="V21" s="209">
        <f>SUM(V11,V16)</f>
        <v>32</v>
      </c>
      <c r="W21" s="516"/>
    </row>
    <row r="22" spans="1:23" s="10" customFormat="1" ht="18.75" customHeight="1" x14ac:dyDescent="0.2">
      <c r="A22" s="649" t="s">
        <v>80</v>
      </c>
      <c r="B22" s="650"/>
      <c r="C22" s="651"/>
      <c r="D22" s="135">
        <f>SUM(G22,K22,O22,S22)</f>
        <v>41</v>
      </c>
      <c r="E22" s="128">
        <f>SUM(J22,N22,R22,V22)</f>
        <v>53</v>
      </c>
      <c r="F22" s="128"/>
      <c r="G22" s="620">
        <f>MSc_N_Alap!$G$28+MSc_N_Alap!$H$28</f>
        <v>23</v>
      </c>
      <c r="H22" s="621"/>
      <c r="I22" s="13"/>
      <c r="J22" s="12">
        <f>MSc_N_Alap!$J$28</f>
        <v>29</v>
      </c>
      <c r="K22" s="620">
        <f>MSc_N_Alap!$K$28+MSc_N_Alap!$L$28</f>
        <v>12</v>
      </c>
      <c r="L22" s="621"/>
      <c r="M22" s="13"/>
      <c r="N22" s="12">
        <f>MSc_N_Alap!$N$28</f>
        <v>16</v>
      </c>
      <c r="O22" s="620">
        <f>MSc_N_Alap!$O$28+MSc_N_Alap!$P$28</f>
        <v>6</v>
      </c>
      <c r="P22" s="621"/>
      <c r="Q22" s="13"/>
      <c r="R22" s="12">
        <f>MSc_N_Alap!$R$28</f>
        <v>8</v>
      </c>
      <c r="S22" s="620">
        <f>MSc_N_Alap!$S$28+MSc_N_Alap!$T$28</f>
        <v>0</v>
      </c>
      <c r="T22" s="621"/>
      <c r="U22" s="13"/>
      <c r="V22" s="14">
        <f>MSc_N_Alap!$V$28</f>
        <v>0</v>
      </c>
      <c r="W22" s="517"/>
    </row>
    <row r="23" spans="1:23" s="10" customFormat="1" ht="18.75" customHeight="1" x14ac:dyDescent="0.2">
      <c r="A23" s="649" t="s">
        <v>81</v>
      </c>
      <c r="B23" s="650"/>
      <c r="C23" s="651"/>
      <c r="D23" s="135">
        <f>SUM(G23,K23,O23,S23)</f>
        <v>4</v>
      </c>
      <c r="E23" s="128">
        <f t="shared" si="2"/>
        <v>6</v>
      </c>
      <c r="F23" s="128"/>
      <c r="G23" s="620">
        <v>0</v>
      </c>
      <c r="H23" s="621"/>
      <c r="I23" s="13"/>
      <c r="J23" s="12">
        <v>0</v>
      </c>
      <c r="K23" s="620">
        <v>2</v>
      </c>
      <c r="L23" s="621"/>
      <c r="M23" s="13"/>
      <c r="N23" s="12">
        <v>3</v>
      </c>
      <c r="O23" s="620">
        <v>2</v>
      </c>
      <c r="P23" s="621"/>
      <c r="Q23" s="13"/>
      <c r="R23" s="12">
        <v>3</v>
      </c>
      <c r="S23" s="620">
        <v>0</v>
      </c>
      <c r="T23" s="621"/>
      <c r="U23" s="13"/>
      <c r="V23" s="14">
        <v>0</v>
      </c>
      <c r="W23" s="517"/>
    </row>
    <row r="24" spans="1:23" s="10" customFormat="1" ht="18.75" customHeight="1" x14ac:dyDescent="0.2">
      <c r="A24" s="626" t="s">
        <v>82</v>
      </c>
      <c r="B24" s="627"/>
      <c r="C24" s="628"/>
      <c r="D24" s="413"/>
      <c r="E24" s="414"/>
      <c r="F24" s="414"/>
      <c r="G24" s="415"/>
      <c r="H24" s="416"/>
      <c r="I24" s="416"/>
      <c r="J24" s="417"/>
      <c r="K24" s="122">
        <v>2</v>
      </c>
      <c r="L24" s="114">
        <v>0</v>
      </c>
      <c r="M24" s="114" t="s">
        <v>38</v>
      </c>
      <c r="N24" s="123">
        <v>3</v>
      </c>
      <c r="O24" s="122"/>
      <c r="P24" s="114"/>
      <c r="Q24" s="114"/>
      <c r="R24" s="123"/>
      <c r="S24" s="418"/>
      <c r="T24" s="416"/>
      <c r="U24" s="416"/>
      <c r="V24" s="513"/>
      <c r="W24" s="517"/>
    </row>
    <row r="25" spans="1:23" s="10" customFormat="1" ht="18.75" customHeight="1" thickBot="1" x14ac:dyDescent="0.25">
      <c r="A25" s="626" t="s">
        <v>83</v>
      </c>
      <c r="B25" s="627"/>
      <c r="C25" s="628"/>
      <c r="D25" s="413"/>
      <c r="E25" s="414"/>
      <c r="F25" s="414"/>
      <c r="G25" s="415"/>
      <c r="H25" s="416"/>
      <c r="I25" s="416"/>
      <c r="J25" s="417"/>
      <c r="K25" s="122"/>
      <c r="L25" s="114"/>
      <c r="M25" s="114"/>
      <c r="N25" s="123"/>
      <c r="O25" s="122">
        <v>2</v>
      </c>
      <c r="P25" s="114">
        <v>0</v>
      </c>
      <c r="Q25" s="114" t="s">
        <v>38</v>
      </c>
      <c r="R25" s="123">
        <v>3</v>
      </c>
      <c r="S25" s="418"/>
      <c r="T25" s="416"/>
      <c r="U25" s="416"/>
      <c r="V25" s="513"/>
      <c r="W25" s="518"/>
    </row>
    <row r="26" spans="1:23" s="103" customFormat="1" ht="15" customHeight="1" thickBot="1" x14ac:dyDescent="0.25">
      <c r="A26" s="632" t="s">
        <v>147</v>
      </c>
      <c r="B26" s="633"/>
      <c r="C26" s="634"/>
      <c r="D26" s="503">
        <f>D27+D28</f>
        <v>2</v>
      </c>
      <c r="E26" s="503">
        <f>E27+E28</f>
        <v>2</v>
      </c>
      <c r="F26" s="504"/>
      <c r="G26" s="505"/>
      <c r="H26" s="506"/>
      <c r="I26" s="506"/>
      <c r="J26" s="507"/>
      <c r="K26" s="505"/>
      <c r="L26" s="506"/>
      <c r="M26" s="506"/>
      <c r="N26" s="507"/>
      <c r="O26" s="505"/>
      <c r="P26" s="506"/>
      <c r="Q26" s="506"/>
      <c r="R26" s="507"/>
      <c r="S26" s="508"/>
      <c r="T26" s="506"/>
      <c r="U26" s="506"/>
      <c r="V26" s="509"/>
      <c r="W26" s="515"/>
    </row>
    <row r="27" spans="1:23" s="103" customFormat="1" ht="15" customHeight="1" x14ac:dyDescent="0.2">
      <c r="A27" s="500" t="s">
        <v>145</v>
      </c>
      <c r="B27" s="141"/>
      <c r="C27" s="501" t="s">
        <v>143</v>
      </c>
      <c r="D27" s="179">
        <f t="shared" ref="D27:D28" si="3">SUM(G27,H27,K27,L27,O27,P27,S27,T27)</f>
        <v>1</v>
      </c>
      <c r="E27" s="179">
        <f t="shared" ref="E27:E28" si="4">SUM(J27,N27,R27,V27)</f>
        <v>1</v>
      </c>
      <c r="F27" s="492"/>
      <c r="G27" s="493">
        <v>0</v>
      </c>
      <c r="H27" s="494">
        <v>1</v>
      </c>
      <c r="I27" s="494" t="s">
        <v>151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497"/>
      <c r="W27" s="460"/>
    </row>
    <row r="28" spans="1:23" s="103" customFormat="1" ht="15" customHeight="1" thickBot="1" x14ac:dyDescent="0.25">
      <c r="A28" s="525" t="s">
        <v>146</v>
      </c>
      <c r="B28" s="485"/>
      <c r="C28" s="486" t="s">
        <v>144</v>
      </c>
      <c r="D28" s="177">
        <f t="shared" si="3"/>
        <v>1</v>
      </c>
      <c r="E28" s="177">
        <f t="shared" si="4"/>
        <v>1</v>
      </c>
      <c r="F28" s="487"/>
      <c r="G28" s="488"/>
      <c r="H28" s="489"/>
      <c r="I28" s="526"/>
      <c r="J28" s="490"/>
      <c r="K28" s="488">
        <v>0</v>
      </c>
      <c r="L28" s="489">
        <v>1</v>
      </c>
      <c r="M28" s="526" t="s">
        <v>151</v>
      </c>
      <c r="N28" s="490">
        <v>1</v>
      </c>
      <c r="O28" s="488"/>
      <c r="P28" s="489"/>
      <c r="Q28" s="489"/>
      <c r="R28" s="490"/>
      <c r="S28" s="491"/>
      <c r="T28" s="489"/>
      <c r="U28" s="526"/>
      <c r="V28" s="527"/>
      <c r="W28" s="455" t="s">
        <v>143</v>
      </c>
    </row>
    <row r="29" spans="1:23" s="10" customFormat="1" ht="18.75" customHeight="1" thickBot="1" x14ac:dyDescent="0.25">
      <c r="A29" s="629" t="s">
        <v>84</v>
      </c>
      <c r="B29" s="630"/>
      <c r="C29" s="631"/>
      <c r="D29" s="529">
        <f>D21+D22+D23+D26</f>
        <v>94</v>
      </c>
      <c r="E29" s="529">
        <f>E21+E22+E23+E27+E28</f>
        <v>120</v>
      </c>
      <c r="F29" s="530"/>
      <c r="G29" s="531"/>
      <c r="H29" s="532"/>
      <c r="I29" s="532"/>
      <c r="J29" s="533">
        <f>J21+J22+J23+J27</f>
        <v>30</v>
      </c>
      <c r="K29" s="534"/>
      <c r="L29" s="532"/>
      <c r="M29" s="532"/>
      <c r="N29" s="533">
        <f>N21+N22+N23+N28</f>
        <v>29</v>
      </c>
      <c r="O29" s="534"/>
      <c r="P29" s="532"/>
      <c r="Q29" s="532"/>
      <c r="R29" s="533">
        <f>SUM(R21,R22,R23)</f>
        <v>29</v>
      </c>
      <c r="S29" s="534"/>
      <c r="T29" s="532"/>
      <c r="U29" s="532"/>
      <c r="V29" s="533">
        <f>SUM(V21,V22,V23)</f>
        <v>32</v>
      </c>
      <c r="W29" s="196"/>
    </row>
    <row r="30" spans="1:23" s="10" customFormat="1" ht="18.75" customHeight="1" x14ac:dyDescent="0.2">
      <c r="A30" s="140"/>
      <c r="B30" s="434"/>
      <c r="C30" s="528" t="s">
        <v>85</v>
      </c>
      <c r="D30" s="142"/>
      <c r="E30" s="142"/>
      <c r="F30" s="142"/>
      <c r="G30" s="618">
        <f>SUM(G21,G22,G23)</f>
        <v>23</v>
      </c>
      <c r="H30" s="619"/>
      <c r="I30" s="145"/>
      <c r="J30" s="219"/>
      <c r="K30" s="618">
        <f>SUM(K21,K22,K23)</f>
        <v>21</v>
      </c>
      <c r="L30" s="619"/>
      <c r="M30" s="145"/>
      <c r="N30" s="219"/>
      <c r="O30" s="618">
        <f>SUM(O21,O22,O23)</f>
        <v>23</v>
      </c>
      <c r="P30" s="619"/>
      <c r="Q30" s="145"/>
      <c r="R30" s="219"/>
      <c r="S30" s="618">
        <f>SUM(S21,S22,S23)</f>
        <v>25</v>
      </c>
      <c r="T30" s="619"/>
      <c r="U30" s="145"/>
      <c r="V30" s="219"/>
      <c r="W30" s="196"/>
    </row>
    <row r="31" spans="1:23" s="10" customFormat="1" ht="18.75" customHeight="1" x14ac:dyDescent="0.2">
      <c r="A31" s="119"/>
      <c r="B31" s="435"/>
      <c r="C31" s="118" t="s">
        <v>86</v>
      </c>
      <c r="D31" s="131"/>
      <c r="E31" s="131"/>
      <c r="F31" s="131"/>
      <c r="G31" s="411"/>
      <c r="H31" s="112"/>
      <c r="I31" s="112">
        <f>COUNTIF(MSc_N_Alap!I12:I25,"é")+COUNTIF(I12:I20,"é")</f>
        <v>2</v>
      </c>
      <c r="J31" s="199"/>
      <c r="K31" s="120"/>
      <c r="L31" s="112"/>
      <c r="M31" s="112">
        <v>4</v>
      </c>
      <c r="N31" s="199"/>
      <c r="O31" s="120"/>
      <c r="P31" s="112"/>
      <c r="Q31" s="112">
        <v>2</v>
      </c>
      <c r="R31" s="199"/>
      <c r="S31" s="120"/>
      <c r="T31" s="112"/>
      <c r="U31" s="112">
        <f>COUNTIF(MSc_N_Alap!U12:U25,"é")+COUNTIF(U12:U20,"é")</f>
        <v>3</v>
      </c>
      <c r="V31" s="199"/>
      <c r="W31" s="34"/>
    </row>
    <row r="32" spans="1:23" s="10" customFormat="1" ht="18.75" customHeight="1" thickBot="1" x14ac:dyDescent="0.25">
      <c r="A32" s="204"/>
      <c r="B32" s="436"/>
      <c r="C32" s="217" t="s">
        <v>87</v>
      </c>
      <c r="D32" s="214"/>
      <c r="E32" s="214"/>
      <c r="F32" s="214"/>
      <c r="G32" s="211"/>
      <c r="H32" s="205"/>
      <c r="I32" s="205">
        <f>COUNTIF(MSc_N_Alap!I12:I25,"v")+COUNTIF(I12:I20,"v")</f>
        <v>4</v>
      </c>
      <c r="J32" s="206"/>
      <c r="K32" s="212"/>
      <c r="L32" s="205"/>
      <c r="M32" s="205">
        <v>5</v>
      </c>
      <c r="N32" s="206"/>
      <c r="O32" s="212"/>
      <c r="P32" s="205"/>
      <c r="Q32" s="205">
        <f>COUNTIF(MSc_N_Alap!Q12:Q25,"v")+COUNTIF(Q12:Q20,"v")</f>
        <v>4</v>
      </c>
      <c r="R32" s="206"/>
      <c r="S32" s="212"/>
      <c r="T32" s="205"/>
      <c r="U32" s="205">
        <f>COUNTIF(MSc_N_Alap!U12:U25,"v")+COUNTIF(U12:U20,"v")</f>
        <v>1</v>
      </c>
      <c r="V32" s="206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9"/>
      <c r="D34" s="22"/>
      <c r="E34" s="23"/>
      <c r="F34" s="23"/>
      <c r="G34" s="24"/>
      <c r="H34" s="24"/>
      <c r="I34" s="33"/>
      <c r="J34" s="25"/>
      <c r="K34" s="24"/>
      <c r="L34" s="24"/>
      <c r="M34" s="33"/>
      <c r="N34" s="25"/>
      <c r="O34" s="24"/>
      <c r="P34" s="24"/>
      <c r="Q34" s="33"/>
      <c r="R34" s="25"/>
      <c r="S34" s="24"/>
      <c r="T34" s="24"/>
      <c r="U34" s="33"/>
      <c r="V34" s="25"/>
      <c r="W34" s="25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4"/>
      <c r="U35" s="33"/>
      <c r="V35" s="24"/>
      <c r="W35" s="24"/>
    </row>
    <row r="36" spans="1:23" ht="15" customHeight="1" x14ac:dyDescent="0.2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23" ht="15" customHeight="1" x14ac:dyDescent="0.2">
      <c r="A37" s="8"/>
      <c r="B37" s="8"/>
      <c r="C37" s="8"/>
      <c r="W37" s="193" t="s">
        <v>49</v>
      </c>
    </row>
    <row r="38" spans="1:23" ht="11.25" x14ac:dyDescent="0.2">
      <c r="A38" s="8"/>
      <c r="B38" s="8"/>
      <c r="C38" s="8"/>
      <c r="N38" s="35"/>
    </row>
    <row r="39" spans="1:23" ht="18.75" x14ac:dyDescent="0.2">
      <c r="C39" s="478" t="s">
        <v>88</v>
      </c>
      <c r="D39" s="479">
        <f>SUM(G11,G16,K11,K16,O11,O16,S11,S16,MSc_N_Alap!G28,MSc_N_Alap!K28,MSc_N_Alap!O28,MSc_N_Alap!S28)</f>
        <v>24</v>
      </c>
      <c r="E39" s="481">
        <f>D39/D29</f>
        <v>0.25531914893617019</v>
      </c>
      <c r="W39" s="193" t="s">
        <v>50</v>
      </c>
    </row>
    <row r="40" spans="1:23" ht="15" x14ac:dyDescent="0.2">
      <c r="C40" s="478" t="s">
        <v>89</v>
      </c>
      <c r="D40" s="479">
        <f>SUM(H11,I11,L11,M11,P11,Q11,T11,U11,H16,I16,L16,M16,P16,Q16,T16,U16,K23,O23,MSc_N_Alap!H28,MSc_N_Alap!I28,MSc_N_Alap!L28,MSc_N_Alap!M28,MSc_N_Alap!P28,MSc_N_Alap!Q28,MSc_N_Alap!T28,MSc_N_Alap!U28)</f>
        <v>68</v>
      </c>
      <c r="E40" s="481">
        <f>D40/D29</f>
        <v>0.72340425531914898</v>
      </c>
    </row>
  </sheetData>
  <mergeCells count="41">
    <mergeCell ref="E8:E9"/>
    <mergeCell ref="D5:M5"/>
    <mergeCell ref="A7:W7"/>
    <mergeCell ref="V1:Y1"/>
    <mergeCell ref="V2:Y2"/>
    <mergeCell ref="V3:Y3"/>
    <mergeCell ref="G8:V8"/>
    <mergeCell ref="G9:J9"/>
    <mergeCell ref="K9:N9"/>
    <mergeCell ref="O9:R9"/>
    <mergeCell ref="S9:V9"/>
    <mergeCell ref="A24:C24"/>
    <mergeCell ref="A10:C10"/>
    <mergeCell ref="A16:C16"/>
    <mergeCell ref="B8:B9"/>
    <mergeCell ref="C8:C9"/>
    <mergeCell ref="A11:C11"/>
    <mergeCell ref="A8:A9"/>
    <mergeCell ref="A23:C23"/>
    <mergeCell ref="A22:C22"/>
    <mergeCell ref="A21:C21"/>
    <mergeCell ref="A25:C25"/>
    <mergeCell ref="G30:H30"/>
    <mergeCell ref="K30:L30"/>
    <mergeCell ref="O30:P30"/>
    <mergeCell ref="A29:C29"/>
    <mergeCell ref="A26:C26"/>
    <mergeCell ref="S30:T30"/>
    <mergeCell ref="O22:P22"/>
    <mergeCell ref="G23:H23"/>
    <mergeCell ref="F8:F9"/>
    <mergeCell ref="G22:H22"/>
    <mergeCell ref="S22:T22"/>
    <mergeCell ref="K21:L21"/>
    <mergeCell ref="K22:L22"/>
    <mergeCell ref="O23:P23"/>
    <mergeCell ref="K23:L23"/>
    <mergeCell ref="S23:T23"/>
    <mergeCell ref="S21:T21"/>
    <mergeCell ref="G21:H21"/>
    <mergeCell ref="O21:P2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  <ignoredErrors>
    <ignoredError sqref="D16:E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8"/>
  <sheetViews>
    <sheetView showGridLines="0" zoomScale="70" zoomScaleNormal="70" zoomScaleSheetLayoutView="70" zoomScalePageLayoutView="80" workbookViewId="0">
      <selection activeCell="V1" sqref="V1:Z4"/>
    </sheetView>
  </sheetViews>
  <sheetFormatPr defaultColWidth="9.140625" defaultRowHeight="12.75" x14ac:dyDescent="0.2"/>
  <cols>
    <col min="1" max="1" width="5.42578125" style="5" customWidth="1"/>
    <col min="2" max="2" width="18.28515625" style="5" bestFit="1" customWidth="1"/>
    <col min="3" max="3" width="85.28515625" style="7" bestFit="1" customWidth="1"/>
    <col min="4" max="4" width="8.140625" style="8" bestFit="1" customWidth="1"/>
    <col min="5" max="6" width="8.140625" style="8" customWidth="1"/>
    <col min="7" max="8" width="4.42578125" style="8" customWidth="1"/>
    <col min="9" max="9" width="3.42578125" style="8" customWidth="1"/>
    <col min="10" max="10" width="4.7109375" style="8" customWidth="1"/>
    <col min="11" max="12" width="4.42578125" style="8" customWidth="1"/>
    <col min="13" max="13" width="3.42578125" style="8" customWidth="1"/>
    <col min="14" max="14" width="4.7109375" style="8" customWidth="1"/>
    <col min="15" max="16" width="4.42578125" style="8" customWidth="1"/>
    <col min="17" max="17" width="3.42578125" style="8" customWidth="1"/>
    <col min="18" max="18" width="4.85546875" style="8" customWidth="1"/>
    <col min="19" max="20" width="4.42578125" style="8" customWidth="1"/>
    <col min="21" max="21" width="3.42578125" style="8" customWidth="1"/>
    <col min="22" max="22" width="4.7109375" style="8" customWidth="1"/>
    <col min="23" max="23" width="35.42578125" style="8" bestFit="1" customWidth="1"/>
    <col min="24" max="16384" width="9.140625" style="8"/>
  </cols>
  <sheetData>
    <row r="1" spans="1:26" s="4" customFormat="1" ht="18" x14ac:dyDescent="0.2">
      <c r="A1" s="1" t="s">
        <v>0</v>
      </c>
      <c r="B1" s="1"/>
      <c r="C1" s="3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594" t="s">
        <v>203</v>
      </c>
      <c r="W1" s="594"/>
      <c r="X1" s="595"/>
      <c r="Y1" s="595"/>
      <c r="Z1" s="595"/>
    </row>
    <row r="2" spans="1:26" s="4" customFormat="1" ht="18" x14ac:dyDescent="0.2">
      <c r="A2" s="1" t="s">
        <v>2</v>
      </c>
      <c r="B2" s="1"/>
      <c r="C2" s="3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94" t="s">
        <v>202</v>
      </c>
      <c r="W2" s="594"/>
      <c r="X2" s="595"/>
      <c r="Y2" s="595"/>
      <c r="Z2" s="580"/>
    </row>
    <row r="3" spans="1:26" s="4" customFormat="1" ht="18" x14ac:dyDescent="0.2">
      <c r="A3" s="1"/>
      <c r="B3" s="1"/>
      <c r="C3" s="3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594" t="s">
        <v>194</v>
      </c>
      <c r="W3" s="594"/>
      <c r="X3" s="595"/>
      <c r="Y3" s="595"/>
      <c r="Z3" s="580"/>
    </row>
    <row r="4" spans="1:26" ht="18" x14ac:dyDescent="0.2">
      <c r="E4" s="29"/>
      <c r="F4" s="29"/>
      <c r="G4" s="29" t="s">
        <v>90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581"/>
      <c r="W4" s="472"/>
      <c r="X4" s="472"/>
      <c r="Y4" s="472"/>
      <c r="Z4" s="472"/>
    </row>
    <row r="5" spans="1:26" ht="18" customHeight="1" x14ac:dyDescent="0.2">
      <c r="C5" s="680" t="s">
        <v>91</v>
      </c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</row>
    <row r="6" spans="1:26" ht="33" customHeight="1" x14ac:dyDescent="0.2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6" ht="25.5" customHeight="1" thickBot="1" x14ac:dyDescent="0.25">
      <c r="A7" s="599" t="s">
        <v>149</v>
      </c>
      <c r="B7" s="599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</row>
    <row r="8" spans="1:26" s="10" customFormat="1" ht="20.25" customHeight="1" thickBot="1" x14ac:dyDescent="0.25">
      <c r="A8" s="612"/>
      <c r="B8" s="614" t="s">
        <v>6</v>
      </c>
      <c r="C8" s="616" t="s">
        <v>7</v>
      </c>
      <c r="D8" s="148" t="s">
        <v>8</v>
      </c>
      <c r="E8" s="687" t="s">
        <v>92</v>
      </c>
      <c r="F8" s="675" t="s">
        <v>10</v>
      </c>
      <c r="G8" s="656" t="s">
        <v>11</v>
      </c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8"/>
      <c r="W8" s="451"/>
    </row>
    <row r="9" spans="1:26" s="10" customFormat="1" ht="20.25" customHeight="1" thickBot="1" x14ac:dyDescent="0.25">
      <c r="A9" s="613"/>
      <c r="B9" s="615"/>
      <c r="C9" s="617"/>
      <c r="D9" s="204" t="s">
        <v>13</v>
      </c>
      <c r="E9" s="688"/>
      <c r="F9" s="676"/>
      <c r="G9" s="656">
        <v>1</v>
      </c>
      <c r="H9" s="657"/>
      <c r="I9" s="657"/>
      <c r="J9" s="658"/>
      <c r="K9" s="656">
        <v>2</v>
      </c>
      <c r="L9" s="657"/>
      <c r="M9" s="657"/>
      <c r="N9" s="658"/>
      <c r="O9" s="656">
        <v>3</v>
      </c>
      <c r="P9" s="657"/>
      <c r="Q9" s="657"/>
      <c r="R9" s="658"/>
      <c r="S9" s="656">
        <v>4</v>
      </c>
      <c r="T9" s="657"/>
      <c r="U9" s="657"/>
      <c r="V9" s="658"/>
      <c r="W9" s="458" t="s">
        <v>93</v>
      </c>
    </row>
    <row r="10" spans="1:26" s="10" customFormat="1" ht="19.5" customHeight="1" thickBot="1" x14ac:dyDescent="0.25">
      <c r="A10" s="606" t="s">
        <v>94</v>
      </c>
      <c r="B10" s="671"/>
      <c r="C10" s="608"/>
      <c r="D10" s="275"/>
      <c r="E10" s="276"/>
      <c r="F10" s="277"/>
      <c r="G10" s="275" t="s">
        <v>18</v>
      </c>
      <c r="H10" s="278" t="s">
        <v>19</v>
      </c>
      <c r="I10" s="278" t="s">
        <v>20</v>
      </c>
      <c r="J10" s="279" t="s">
        <v>21</v>
      </c>
      <c r="K10" s="275" t="s">
        <v>18</v>
      </c>
      <c r="L10" s="278" t="s">
        <v>19</v>
      </c>
      <c r="M10" s="278" t="s">
        <v>20</v>
      </c>
      <c r="N10" s="279" t="s">
        <v>21</v>
      </c>
      <c r="O10" s="275" t="s">
        <v>18</v>
      </c>
      <c r="P10" s="278" t="s">
        <v>19</v>
      </c>
      <c r="Q10" s="278" t="s">
        <v>20</v>
      </c>
      <c r="R10" s="279" t="s">
        <v>21</v>
      </c>
      <c r="S10" s="275" t="s">
        <v>18</v>
      </c>
      <c r="T10" s="278" t="s">
        <v>19</v>
      </c>
      <c r="U10" s="278" t="s">
        <v>20</v>
      </c>
      <c r="V10" s="279" t="s">
        <v>21</v>
      </c>
      <c r="W10" s="459" t="s">
        <v>6</v>
      </c>
    </row>
    <row r="11" spans="1:26" s="10" customFormat="1" ht="18.75" customHeight="1" thickBot="1" x14ac:dyDescent="0.25">
      <c r="A11" s="672" t="s">
        <v>95</v>
      </c>
      <c r="B11" s="673"/>
      <c r="C11" s="674"/>
      <c r="D11" s="273">
        <f>SUM(D12:D15)</f>
        <v>13</v>
      </c>
      <c r="E11" s="273">
        <f>SUM(E12:E15)</f>
        <v>17</v>
      </c>
      <c r="F11" s="274"/>
      <c r="G11" s="171">
        <v>0</v>
      </c>
      <c r="H11" s="172">
        <v>0</v>
      </c>
      <c r="I11" s="173"/>
      <c r="J11" s="175">
        <v>0</v>
      </c>
      <c r="K11" s="171">
        <f>SUM(K12:K15)</f>
        <v>0</v>
      </c>
      <c r="L11" s="171">
        <f t="shared" ref="L11:N11" si="0">SUM(L12:L15)</f>
        <v>4</v>
      </c>
      <c r="M11" s="171"/>
      <c r="N11" s="171">
        <f t="shared" si="0"/>
        <v>5</v>
      </c>
      <c r="O11" s="171">
        <f t="shared" ref="O11" si="1">SUM(O12:O15)</f>
        <v>2</v>
      </c>
      <c r="P11" s="171">
        <f t="shared" ref="P11" si="2">SUM(P12:P15)</f>
        <v>4</v>
      </c>
      <c r="Q11" s="171"/>
      <c r="R11" s="171">
        <f t="shared" ref="R11" si="3">SUM(R12:R15)</f>
        <v>8</v>
      </c>
      <c r="S11" s="171">
        <f t="shared" ref="S11" si="4">SUM(S12:S15)</f>
        <v>1</v>
      </c>
      <c r="T11" s="171">
        <f t="shared" ref="T11" si="5">SUM(T12:T15)</f>
        <v>2</v>
      </c>
      <c r="U11" s="171"/>
      <c r="V11" s="171">
        <f t="shared" ref="V11" si="6">SUM(V12:V15)</f>
        <v>4</v>
      </c>
      <c r="W11" s="244"/>
    </row>
    <row r="12" spans="1:26" s="103" customFormat="1" ht="18.75" customHeight="1" x14ac:dyDescent="0.2">
      <c r="A12" s="463" t="s">
        <v>56</v>
      </c>
      <c r="B12" s="445" t="s">
        <v>96</v>
      </c>
      <c r="C12" s="178" t="s">
        <v>97</v>
      </c>
      <c r="D12" s="269">
        <f t="shared" ref="D12:D15" si="7">SUM(G12,H12,K12,L12,O12,P12,T12,S12)</f>
        <v>4</v>
      </c>
      <c r="E12" s="270">
        <f t="shared" ref="E12:E15" si="8">SUM(J12,N12,R12,V12)</f>
        <v>5</v>
      </c>
      <c r="F12" s="271" t="s">
        <v>58</v>
      </c>
      <c r="G12" s="181"/>
      <c r="H12" s="182"/>
      <c r="I12" s="183"/>
      <c r="J12" s="236"/>
      <c r="K12" s="181">
        <v>0</v>
      </c>
      <c r="L12" s="182">
        <v>4</v>
      </c>
      <c r="M12" s="182" t="s">
        <v>25</v>
      </c>
      <c r="N12" s="236">
        <v>5</v>
      </c>
      <c r="O12" s="181"/>
      <c r="P12" s="182"/>
      <c r="Q12" s="182"/>
      <c r="R12" s="236"/>
      <c r="S12" s="181"/>
      <c r="T12" s="182"/>
      <c r="U12" s="182"/>
      <c r="V12" s="236"/>
      <c r="W12" s="460"/>
    </row>
    <row r="13" spans="1:26" s="103" customFormat="1" ht="18.75" customHeight="1" x14ac:dyDescent="0.2">
      <c r="A13" s="463" t="s">
        <v>59</v>
      </c>
      <c r="B13" s="445" t="s">
        <v>98</v>
      </c>
      <c r="C13" s="137" t="s">
        <v>189</v>
      </c>
      <c r="D13" s="256">
        <f t="shared" si="7"/>
        <v>3</v>
      </c>
      <c r="E13" s="270">
        <f t="shared" si="8"/>
        <v>4</v>
      </c>
      <c r="F13" s="116" t="s">
        <v>58</v>
      </c>
      <c r="G13" s="122"/>
      <c r="H13" s="114"/>
      <c r="I13" s="115"/>
      <c r="J13" s="200"/>
      <c r="K13" s="122"/>
      <c r="L13" s="114"/>
      <c r="M13" s="114"/>
      <c r="N13" s="200"/>
      <c r="O13" s="122">
        <v>1</v>
      </c>
      <c r="P13" s="114">
        <v>2</v>
      </c>
      <c r="Q13" s="114" t="s">
        <v>38</v>
      </c>
      <c r="R13" s="200">
        <v>4</v>
      </c>
      <c r="S13" s="122"/>
      <c r="T13" s="114"/>
      <c r="U13" s="114"/>
      <c r="V13" s="200"/>
      <c r="W13" s="412"/>
    </row>
    <row r="14" spans="1:26" s="103" customFormat="1" ht="18.75" customHeight="1" x14ac:dyDescent="0.2">
      <c r="A14" s="463" t="s">
        <v>61</v>
      </c>
      <c r="B14" s="445" t="s">
        <v>99</v>
      </c>
      <c r="C14" s="137" t="s">
        <v>190</v>
      </c>
      <c r="D14" s="256">
        <f t="shared" si="7"/>
        <v>3</v>
      </c>
      <c r="E14" s="270">
        <f t="shared" si="8"/>
        <v>4</v>
      </c>
      <c r="F14" s="116" t="s">
        <v>58</v>
      </c>
      <c r="G14" s="122"/>
      <c r="H14" s="114"/>
      <c r="I14" s="115"/>
      <c r="J14" s="200"/>
      <c r="K14" s="122"/>
      <c r="L14" s="114"/>
      <c r="M14" s="114"/>
      <c r="N14" s="200"/>
      <c r="O14" s="122"/>
      <c r="P14" s="114"/>
      <c r="Q14" s="114"/>
      <c r="R14" s="200"/>
      <c r="S14" s="122">
        <v>1</v>
      </c>
      <c r="T14" s="114">
        <v>2</v>
      </c>
      <c r="U14" s="114" t="s">
        <v>25</v>
      </c>
      <c r="V14" s="200">
        <v>4</v>
      </c>
      <c r="W14" s="412"/>
    </row>
    <row r="15" spans="1:26" s="103" customFormat="1" ht="18.75" customHeight="1" thickBot="1" x14ac:dyDescent="0.25">
      <c r="A15" s="463" t="s">
        <v>64</v>
      </c>
      <c r="B15" s="445" t="s">
        <v>100</v>
      </c>
      <c r="C15" s="137" t="s">
        <v>101</v>
      </c>
      <c r="D15" s="256">
        <f t="shared" si="7"/>
        <v>3</v>
      </c>
      <c r="E15" s="270">
        <f t="shared" si="8"/>
        <v>4</v>
      </c>
      <c r="F15" s="116" t="s">
        <v>58</v>
      </c>
      <c r="G15" s="122"/>
      <c r="H15" s="114"/>
      <c r="I15" s="115"/>
      <c r="J15" s="200"/>
      <c r="K15" s="122"/>
      <c r="L15" s="114"/>
      <c r="M15" s="114"/>
      <c r="N15" s="200"/>
      <c r="O15" s="122">
        <v>1</v>
      </c>
      <c r="P15" s="114">
        <v>2</v>
      </c>
      <c r="Q15" s="114" t="s">
        <v>25</v>
      </c>
      <c r="R15" s="200">
        <v>4</v>
      </c>
      <c r="S15" s="122"/>
      <c r="T15" s="114"/>
      <c r="U15" s="114"/>
      <c r="V15" s="200"/>
      <c r="W15" s="455"/>
    </row>
    <row r="16" spans="1:26" s="10" customFormat="1" ht="18.75" customHeight="1" thickBot="1" x14ac:dyDescent="0.25">
      <c r="A16" s="668" t="s">
        <v>102</v>
      </c>
      <c r="B16" s="669"/>
      <c r="C16" s="670"/>
      <c r="D16" s="272">
        <f>SUM(D17:D20)</f>
        <v>34</v>
      </c>
      <c r="E16" s="273">
        <f>SUM(E17:E20)</f>
        <v>42</v>
      </c>
      <c r="F16" s="274"/>
      <c r="G16" s="171">
        <f>SUM(G17:G20)</f>
        <v>0</v>
      </c>
      <c r="H16" s="172">
        <f>SUM(H17:H20)</f>
        <v>0</v>
      </c>
      <c r="I16" s="173"/>
      <c r="J16" s="243">
        <f>SUM(J17:J20)</f>
        <v>0</v>
      </c>
      <c r="K16" s="171">
        <f>SUM(K17:K20)</f>
        <v>1</v>
      </c>
      <c r="L16" s="172">
        <f>SUM(L17:L20)</f>
        <v>2</v>
      </c>
      <c r="M16" s="174"/>
      <c r="N16" s="243">
        <f>SUM(N17:N20)</f>
        <v>4</v>
      </c>
      <c r="O16" s="171">
        <f>SUM(O17:O20)</f>
        <v>1</v>
      </c>
      <c r="P16" s="172">
        <f>SUM(P17:P20)</f>
        <v>10</v>
      </c>
      <c r="Q16" s="172"/>
      <c r="R16" s="243">
        <f>SUM(R17:R20)</f>
        <v>14</v>
      </c>
      <c r="S16" s="171">
        <f>SUM(S17:S20)</f>
        <v>1</v>
      </c>
      <c r="T16" s="172">
        <f>SUM(T17:T20)</f>
        <v>19</v>
      </c>
      <c r="U16" s="172"/>
      <c r="V16" s="243">
        <f>SUM(V17:V20)</f>
        <v>24</v>
      </c>
      <c r="W16" s="244"/>
    </row>
    <row r="17" spans="1:23" s="103" customFormat="1" ht="18.75" customHeight="1" x14ac:dyDescent="0.2">
      <c r="A17" s="462" t="s">
        <v>68</v>
      </c>
      <c r="B17" s="445" t="s">
        <v>103</v>
      </c>
      <c r="C17" s="178" t="s">
        <v>104</v>
      </c>
      <c r="D17" s="269">
        <f t="shared" ref="D17:D19" si="9">SUM(G17,H17,K17,L17,O17,P17,S17,T17)</f>
        <v>3</v>
      </c>
      <c r="E17" s="270">
        <f t="shared" ref="E17:E19" si="10">SUM(J17,N17,R17,V17)</f>
        <v>4</v>
      </c>
      <c r="F17" s="271" t="s">
        <v>58</v>
      </c>
      <c r="G17" s="181"/>
      <c r="H17" s="182"/>
      <c r="I17" s="183"/>
      <c r="J17" s="236"/>
      <c r="K17" s="181">
        <v>1</v>
      </c>
      <c r="L17" s="182">
        <v>2</v>
      </c>
      <c r="M17" s="182" t="s">
        <v>25</v>
      </c>
      <c r="N17" s="236">
        <v>4</v>
      </c>
      <c r="O17" s="181"/>
      <c r="P17" s="182"/>
      <c r="Q17" s="182"/>
      <c r="R17" s="236"/>
      <c r="S17" s="181"/>
      <c r="T17" s="182"/>
      <c r="U17" s="182"/>
      <c r="V17" s="236"/>
      <c r="W17" s="412"/>
    </row>
    <row r="18" spans="1:23" s="103" customFormat="1" ht="18.75" customHeight="1" x14ac:dyDescent="0.2">
      <c r="A18" s="462" t="s">
        <v>71</v>
      </c>
      <c r="B18" s="448" t="s">
        <v>105</v>
      </c>
      <c r="C18" s="136" t="s">
        <v>106</v>
      </c>
      <c r="D18" s="449">
        <f t="shared" si="9"/>
        <v>3</v>
      </c>
      <c r="E18" s="461">
        <f t="shared" si="10"/>
        <v>4</v>
      </c>
      <c r="F18" s="207" t="s">
        <v>58</v>
      </c>
      <c r="G18" s="120"/>
      <c r="H18" s="112"/>
      <c r="I18" s="113"/>
      <c r="J18" s="199"/>
      <c r="K18" s="120"/>
      <c r="L18" s="112"/>
      <c r="M18" s="112"/>
      <c r="N18" s="199"/>
      <c r="O18" s="120">
        <v>1</v>
      </c>
      <c r="P18" s="112">
        <v>2</v>
      </c>
      <c r="Q18" s="112" t="s">
        <v>38</v>
      </c>
      <c r="R18" s="199">
        <v>4</v>
      </c>
      <c r="S18" s="120"/>
      <c r="T18" s="112"/>
      <c r="U18" s="112"/>
      <c r="V18" s="199"/>
      <c r="W18" s="412"/>
    </row>
    <row r="19" spans="1:23" s="103" customFormat="1" ht="18.75" customHeight="1" x14ac:dyDescent="0.2">
      <c r="A19" s="462" t="s">
        <v>74</v>
      </c>
      <c r="B19" s="448" t="s">
        <v>107</v>
      </c>
      <c r="C19" s="136" t="s">
        <v>154</v>
      </c>
      <c r="D19" s="449">
        <f t="shared" si="9"/>
        <v>4</v>
      </c>
      <c r="E19" s="461">
        <f t="shared" si="10"/>
        <v>4</v>
      </c>
      <c r="F19" s="207" t="s">
        <v>58</v>
      </c>
      <c r="G19" s="120"/>
      <c r="H19" s="112"/>
      <c r="I19" s="113"/>
      <c r="J19" s="199"/>
      <c r="K19" s="120"/>
      <c r="L19" s="112"/>
      <c r="M19" s="112"/>
      <c r="N19" s="199"/>
      <c r="O19" s="120"/>
      <c r="P19" s="112"/>
      <c r="Q19" s="112"/>
      <c r="R19" s="199"/>
      <c r="S19" s="120">
        <v>1</v>
      </c>
      <c r="T19" s="112">
        <v>3</v>
      </c>
      <c r="U19" s="112" t="s">
        <v>25</v>
      </c>
      <c r="V19" s="199">
        <v>4</v>
      </c>
      <c r="W19" s="412"/>
    </row>
    <row r="20" spans="1:23" s="10" customFormat="1" ht="18.75" customHeight="1" thickBot="1" x14ac:dyDescent="0.25">
      <c r="A20" s="462" t="s">
        <v>76</v>
      </c>
      <c r="B20" s="445" t="s">
        <v>108</v>
      </c>
      <c r="C20" s="162" t="s">
        <v>78</v>
      </c>
      <c r="D20" s="258">
        <f>SUM(G20,H20,K20,L20,O20,P20,S20,T20)</f>
        <v>24</v>
      </c>
      <c r="E20" s="259">
        <f t="shared" ref="E20:E23" si="11">SUM(J20,N20,R20,V20)</f>
        <v>30</v>
      </c>
      <c r="F20" s="260" t="s">
        <v>58</v>
      </c>
      <c r="G20" s="164"/>
      <c r="H20" s="165"/>
      <c r="I20" s="166"/>
      <c r="J20" s="261"/>
      <c r="K20" s="164"/>
      <c r="L20" s="165"/>
      <c r="M20" s="165"/>
      <c r="N20" s="261"/>
      <c r="O20" s="262">
        <v>0</v>
      </c>
      <c r="P20" s="263">
        <v>8</v>
      </c>
      <c r="Q20" s="263" t="s">
        <v>38</v>
      </c>
      <c r="R20" s="264">
        <v>10</v>
      </c>
      <c r="S20" s="262">
        <v>0</v>
      </c>
      <c r="T20" s="263">
        <v>16</v>
      </c>
      <c r="U20" s="263" t="s">
        <v>38</v>
      </c>
      <c r="V20" s="265">
        <v>20</v>
      </c>
      <c r="W20" s="514"/>
    </row>
    <row r="21" spans="1:23" s="10" customFormat="1" ht="18.75" customHeight="1" x14ac:dyDescent="0.2">
      <c r="A21" s="681" t="s">
        <v>79</v>
      </c>
      <c r="B21" s="682"/>
      <c r="C21" s="683"/>
      <c r="D21" s="268">
        <f>D11+D16</f>
        <v>47</v>
      </c>
      <c r="E21" s="201">
        <f>SUM(E16,E11)</f>
        <v>59</v>
      </c>
      <c r="F21" s="209"/>
      <c r="G21" s="661">
        <f>SUM(G11,H11,G16,H16)</f>
        <v>0</v>
      </c>
      <c r="H21" s="662"/>
      <c r="I21" s="202"/>
      <c r="J21" s="203">
        <f>SUM(J11,J16)</f>
        <v>0</v>
      </c>
      <c r="K21" s="661">
        <f>SUM(K11,L11,K16,L16)</f>
        <v>7</v>
      </c>
      <c r="L21" s="662"/>
      <c r="M21" s="202"/>
      <c r="N21" s="203">
        <f>N11+N17</f>
        <v>9</v>
      </c>
      <c r="O21" s="661">
        <f>SUM(O11,P11,O16,P16)</f>
        <v>17</v>
      </c>
      <c r="P21" s="662"/>
      <c r="Q21" s="202"/>
      <c r="R21" s="203">
        <f>SUM(R11,R16)</f>
        <v>22</v>
      </c>
      <c r="S21" s="661">
        <f>SUM(S11,T11,S16,T16)</f>
        <v>23</v>
      </c>
      <c r="T21" s="662"/>
      <c r="U21" s="202"/>
      <c r="V21" s="209">
        <f>SUM(V11,V16)</f>
        <v>28</v>
      </c>
      <c r="W21" s="516"/>
    </row>
    <row r="22" spans="1:23" s="10" customFormat="1" ht="18.75" customHeight="1" x14ac:dyDescent="0.2">
      <c r="A22" s="684" t="s">
        <v>80</v>
      </c>
      <c r="B22" s="685"/>
      <c r="C22" s="686"/>
      <c r="D22" s="11">
        <f>SUM(G22,K22,O22,S22)</f>
        <v>41</v>
      </c>
      <c r="E22" s="111">
        <f>J22+N22+R22+V22</f>
        <v>53</v>
      </c>
      <c r="F22" s="14"/>
      <c r="G22" s="663">
        <f>MSc_N_Alap!$G$28+MSc_N_Alap!$H$28</f>
        <v>23</v>
      </c>
      <c r="H22" s="664"/>
      <c r="I22" s="13"/>
      <c r="J22" s="12">
        <f>MSc_N_Alap!$J$28</f>
        <v>29</v>
      </c>
      <c r="K22" s="663">
        <f>MSc_N_Alap!$K$28+MSc_N_Alap!$L$28</f>
        <v>12</v>
      </c>
      <c r="L22" s="664"/>
      <c r="M22" s="13"/>
      <c r="N22" s="12">
        <f>MSc_N_Alap!$N$28</f>
        <v>16</v>
      </c>
      <c r="O22" s="663">
        <f>MSc_N_Alap!$O$28+MSc_N_Alap!$P$28</f>
        <v>6</v>
      </c>
      <c r="P22" s="664"/>
      <c r="Q22" s="13"/>
      <c r="R22" s="12">
        <f>MSc_N_Alap!$R$28</f>
        <v>8</v>
      </c>
      <c r="S22" s="663">
        <f>MSc_N_Alap!$S$28+MSc_N_Alap!$T$28</f>
        <v>0</v>
      </c>
      <c r="T22" s="664"/>
      <c r="U22" s="13"/>
      <c r="V22" s="14">
        <f>MSc_N_Alap!$V$28</f>
        <v>0</v>
      </c>
      <c r="W22" s="517"/>
    </row>
    <row r="23" spans="1:23" s="10" customFormat="1" ht="18.75" customHeight="1" x14ac:dyDescent="0.2">
      <c r="A23" s="684" t="s">
        <v>81</v>
      </c>
      <c r="B23" s="685"/>
      <c r="C23" s="686"/>
      <c r="D23" s="11">
        <f>SUM(G23,K23,O23,S23)</f>
        <v>4</v>
      </c>
      <c r="E23" s="111">
        <f t="shared" si="11"/>
        <v>6</v>
      </c>
      <c r="F23" s="14"/>
      <c r="G23" s="663">
        <v>0</v>
      </c>
      <c r="H23" s="664"/>
      <c r="I23" s="13"/>
      <c r="J23" s="12">
        <v>0</v>
      </c>
      <c r="K23" s="663">
        <v>2</v>
      </c>
      <c r="L23" s="664"/>
      <c r="M23" s="13"/>
      <c r="N23" s="12">
        <v>3</v>
      </c>
      <c r="O23" s="663">
        <v>0</v>
      </c>
      <c r="P23" s="664"/>
      <c r="Q23" s="13"/>
      <c r="R23" s="12">
        <v>0</v>
      </c>
      <c r="S23" s="663">
        <v>2</v>
      </c>
      <c r="T23" s="664"/>
      <c r="U23" s="13"/>
      <c r="V23" s="14">
        <v>3</v>
      </c>
      <c r="W23" s="517"/>
    </row>
    <row r="24" spans="1:23" s="10" customFormat="1" ht="18.75" customHeight="1" x14ac:dyDescent="0.2">
      <c r="A24" s="677" t="s">
        <v>82</v>
      </c>
      <c r="B24" s="678"/>
      <c r="C24" s="679"/>
      <c r="D24" s="251"/>
      <c r="E24" s="419"/>
      <c r="F24" s="420"/>
      <c r="G24" s="251"/>
      <c r="H24" s="248"/>
      <c r="I24" s="248"/>
      <c r="J24" s="252"/>
      <c r="K24" s="122"/>
      <c r="L24" s="114"/>
      <c r="M24" s="114"/>
      <c r="N24" s="123"/>
      <c r="O24" s="122"/>
      <c r="P24" s="114"/>
      <c r="Q24" s="114"/>
      <c r="R24" s="123"/>
      <c r="S24" s="251">
        <v>2</v>
      </c>
      <c r="T24" s="248">
        <v>0</v>
      </c>
      <c r="U24" s="248" t="s">
        <v>38</v>
      </c>
      <c r="V24" s="420">
        <v>3</v>
      </c>
      <c r="W24" s="517"/>
    </row>
    <row r="25" spans="1:23" s="10" customFormat="1" ht="18.75" customHeight="1" thickBot="1" x14ac:dyDescent="0.25">
      <c r="A25" s="677" t="s">
        <v>83</v>
      </c>
      <c r="B25" s="678"/>
      <c r="C25" s="679"/>
      <c r="D25" s="251"/>
      <c r="E25" s="419"/>
      <c r="F25" s="420"/>
      <c r="G25" s="251"/>
      <c r="H25" s="248"/>
      <c r="I25" s="248"/>
      <c r="J25" s="252"/>
      <c r="K25" s="122">
        <v>2</v>
      </c>
      <c r="L25" s="114">
        <v>0</v>
      </c>
      <c r="M25" s="114" t="s">
        <v>38</v>
      </c>
      <c r="N25" s="123">
        <v>3</v>
      </c>
      <c r="O25" s="122"/>
      <c r="P25" s="114"/>
      <c r="Q25" s="114"/>
      <c r="R25" s="123"/>
      <c r="S25" s="251"/>
      <c r="T25" s="248"/>
      <c r="U25" s="248"/>
      <c r="V25" s="420"/>
      <c r="W25" s="518"/>
    </row>
    <row r="26" spans="1:23" s="103" customFormat="1" ht="15" customHeight="1" thickBot="1" x14ac:dyDescent="0.25">
      <c r="A26" s="632" t="s">
        <v>147</v>
      </c>
      <c r="B26" s="633"/>
      <c r="C26" s="634"/>
      <c r="D26" s="503">
        <f>D27+D28</f>
        <v>2</v>
      </c>
      <c r="E26" s="503">
        <f>E27+E28</f>
        <v>2</v>
      </c>
      <c r="F26" s="504"/>
      <c r="G26" s="505"/>
      <c r="H26" s="506"/>
      <c r="I26" s="506"/>
      <c r="J26" s="507"/>
      <c r="K26" s="505"/>
      <c r="L26" s="506"/>
      <c r="M26" s="506"/>
      <c r="N26" s="507"/>
      <c r="O26" s="505"/>
      <c r="P26" s="506"/>
      <c r="Q26" s="506"/>
      <c r="R26" s="507"/>
      <c r="S26" s="508"/>
      <c r="T26" s="506"/>
      <c r="U26" s="506"/>
      <c r="V26" s="509"/>
      <c r="W26" s="515"/>
    </row>
    <row r="27" spans="1:23" s="103" customFormat="1" ht="15" customHeight="1" x14ac:dyDescent="0.2">
      <c r="A27" s="500" t="s">
        <v>145</v>
      </c>
      <c r="B27" s="141"/>
      <c r="C27" s="501" t="s">
        <v>143</v>
      </c>
      <c r="D27" s="179">
        <f t="shared" ref="D27:D28" si="12">SUM(G27,H27,K27,L27,O27,P27,S27,T27)</f>
        <v>1</v>
      </c>
      <c r="E27" s="179">
        <f t="shared" ref="E27:E28" si="13">SUM(J27,N27,R27,V27)</f>
        <v>1</v>
      </c>
      <c r="F27" s="492"/>
      <c r="G27" s="493">
        <v>0</v>
      </c>
      <c r="H27" s="494">
        <v>1</v>
      </c>
      <c r="I27" s="494" t="s">
        <v>151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497"/>
      <c r="W27" s="460"/>
    </row>
    <row r="28" spans="1:23" s="103" customFormat="1" ht="15" customHeight="1" thickBot="1" x14ac:dyDescent="0.25">
      <c r="A28" s="525" t="s">
        <v>146</v>
      </c>
      <c r="B28" s="485"/>
      <c r="C28" s="486" t="s">
        <v>144</v>
      </c>
      <c r="D28" s="133">
        <f t="shared" si="12"/>
        <v>1</v>
      </c>
      <c r="E28" s="133">
        <f t="shared" si="13"/>
        <v>1</v>
      </c>
      <c r="F28" s="130"/>
      <c r="G28" s="124"/>
      <c r="H28" s="125"/>
      <c r="I28" s="126"/>
      <c r="J28" s="127"/>
      <c r="K28" s="124">
        <v>0</v>
      </c>
      <c r="L28" s="125">
        <v>1</v>
      </c>
      <c r="M28" s="126" t="s">
        <v>151</v>
      </c>
      <c r="N28" s="127">
        <v>1</v>
      </c>
      <c r="O28" s="124"/>
      <c r="P28" s="125"/>
      <c r="Q28" s="125"/>
      <c r="R28" s="127"/>
      <c r="S28" s="233"/>
      <c r="T28" s="125"/>
      <c r="U28" s="126"/>
      <c r="V28" s="502"/>
      <c r="W28" s="455" t="s">
        <v>143</v>
      </c>
    </row>
    <row r="29" spans="1:23" s="10" customFormat="1" ht="18.75" customHeight="1" thickBot="1" x14ac:dyDescent="0.25">
      <c r="A29" s="665" t="s">
        <v>84</v>
      </c>
      <c r="B29" s="666"/>
      <c r="C29" s="667"/>
      <c r="D29" s="467">
        <f>D21+D22+D23+D26</f>
        <v>94</v>
      </c>
      <c r="E29" s="468">
        <f>E21+E22+E23+E27+E28</f>
        <v>120</v>
      </c>
      <c r="F29" s="469"/>
      <c r="G29" s="467"/>
      <c r="H29" s="470"/>
      <c r="I29" s="470"/>
      <c r="J29" s="471">
        <f>J21+J22+J27+J23</f>
        <v>30</v>
      </c>
      <c r="K29" s="467"/>
      <c r="L29" s="470"/>
      <c r="M29" s="470"/>
      <c r="N29" s="471">
        <f>N21+N22+N23+N28</f>
        <v>29</v>
      </c>
      <c r="O29" s="467"/>
      <c r="P29" s="470"/>
      <c r="Q29" s="470"/>
      <c r="R29" s="471">
        <f>SUM(R21,R22,R23)</f>
        <v>30</v>
      </c>
      <c r="S29" s="467"/>
      <c r="T29" s="470"/>
      <c r="U29" s="470"/>
      <c r="V29" s="471">
        <f>SUM(V21,V22,V23)</f>
        <v>31</v>
      </c>
      <c r="W29" s="255"/>
    </row>
    <row r="30" spans="1:23" s="10" customFormat="1" ht="18.75" customHeight="1" x14ac:dyDescent="0.2">
      <c r="A30" s="140"/>
      <c r="B30" s="434"/>
      <c r="C30" s="266" t="s">
        <v>85</v>
      </c>
      <c r="D30" s="144"/>
      <c r="E30" s="145"/>
      <c r="F30" s="267"/>
      <c r="G30" s="659">
        <f>SUM(G21,G22,G23)</f>
        <v>23</v>
      </c>
      <c r="H30" s="660"/>
      <c r="I30" s="145"/>
      <c r="J30" s="219"/>
      <c r="K30" s="659">
        <f>SUM(K21,K22,K23)</f>
        <v>21</v>
      </c>
      <c r="L30" s="660"/>
      <c r="M30" s="145"/>
      <c r="N30" s="219"/>
      <c r="O30" s="659">
        <f>SUM(O21,O22,O23)</f>
        <v>23</v>
      </c>
      <c r="P30" s="660"/>
      <c r="Q30" s="145"/>
      <c r="R30" s="219"/>
      <c r="S30" s="659">
        <f>SUM(S21,S22,S23)</f>
        <v>25</v>
      </c>
      <c r="T30" s="660"/>
      <c r="U30" s="145"/>
      <c r="V30" s="219"/>
      <c r="W30" s="255"/>
    </row>
    <row r="31" spans="1:23" s="10" customFormat="1" ht="18.75" customHeight="1" x14ac:dyDescent="0.2">
      <c r="A31" s="119"/>
      <c r="B31" s="435"/>
      <c r="C31" s="198" t="s">
        <v>86</v>
      </c>
      <c r="D31" s="120"/>
      <c r="E31" s="112"/>
      <c r="F31" s="207"/>
      <c r="G31" s="120"/>
      <c r="H31" s="112"/>
      <c r="I31" s="112">
        <f>COUNTIF(MSc_N_Alap!I12:I24,"é")+COUNTIF(I12:I20,"é")</f>
        <v>2</v>
      </c>
      <c r="J31" s="199"/>
      <c r="K31" s="120"/>
      <c r="L31" s="112"/>
      <c r="M31" s="112">
        <f>COUNTIF(MSc_N_Alap!M12:M25,"é")+COUNTIF(M12:M20,"é")+1</f>
        <v>2</v>
      </c>
      <c r="N31" s="199"/>
      <c r="O31" s="120"/>
      <c r="P31" s="112"/>
      <c r="Q31" s="112">
        <v>4</v>
      </c>
      <c r="R31" s="199"/>
      <c r="S31" s="120"/>
      <c r="T31" s="112"/>
      <c r="U31" s="112">
        <f>COUNTIF(MSc_N_Alap!U12:U24,"é")+COUNTIF(U12:U20,"é")</f>
        <v>1</v>
      </c>
      <c r="V31" s="199"/>
      <c r="W31" s="34"/>
    </row>
    <row r="32" spans="1:23" s="10" customFormat="1" ht="18.75" customHeight="1" thickBot="1" x14ac:dyDescent="0.25">
      <c r="A32" s="204"/>
      <c r="B32" s="436"/>
      <c r="C32" s="257" t="s">
        <v>87</v>
      </c>
      <c r="D32" s="212"/>
      <c r="E32" s="205"/>
      <c r="F32" s="210"/>
      <c r="G32" s="212"/>
      <c r="H32" s="205"/>
      <c r="I32" s="205">
        <f>COUNTIF(MSc_N_Alap!I12:I75,"v")+COUNTIF(I12:I20,"v")</f>
        <v>4</v>
      </c>
      <c r="J32" s="206"/>
      <c r="K32" s="212"/>
      <c r="L32" s="205"/>
      <c r="M32" s="205">
        <v>5</v>
      </c>
      <c r="N32" s="206"/>
      <c r="O32" s="212"/>
      <c r="P32" s="205"/>
      <c r="Q32" s="205">
        <v>3</v>
      </c>
      <c r="R32" s="206"/>
      <c r="S32" s="212"/>
      <c r="T32" s="205"/>
      <c r="U32" s="205">
        <f>COUNTIF(MSc_N_Alap!U12:U25,"v")+COUNTIF(U12:U20,"v")</f>
        <v>2</v>
      </c>
      <c r="V32" s="206"/>
      <c r="W32" s="34"/>
    </row>
    <row r="33" spans="1:23" ht="15" customHeight="1" x14ac:dyDescent="0.2"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</row>
    <row r="34" spans="1:23" ht="15" customHeight="1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23" ht="15" customHeight="1" x14ac:dyDescent="0.2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23" ht="15" customHeight="1" x14ac:dyDescent="0.2">
      <c r="A36" s="8"/>
      <c r="B36" s="8"/>
      <c r="C36" s="8"/>
      <c r="W36" s="193" t="s">
        <v>49</v>
      </c>
    </row>
    <row r="37" spans="1:23" ht="15" x14ac:dyDescent="0.2">
      <c r="A37" s="8"/>
      <c r="B37" s="8"/>
      <c r="C37" s="478" t="s">
        <v>88</v>
      </c>
      <c r="D37" s="479">
        <f>SUM(G11,G16,K11,K16,O11,O16,S11,S16,MSc_N_Alap!G11,MSc_N_Alap!K11,MSc_N_Alap!O11,MSc_N_Alap!S11,MSc_N_Alap!G16,MSc_N_Alap!K16,MSc_N_Alap!O16,MSc_N_Alap!S16,MSc_N_Alap!G20,MSc_N_Alap!K20,MSc_N_Alap!O20,MSc_N_Alap!S20)</f>
        <v>24</v>
      </c>
      <c r="E37" s="480">
        <f>D37/D29</f>
        <v>0.25531914893617019</v>
      </c>
      <c r="F37" s="472"/>
    </row>
    <row r="38" spans="1:23" ht="18.75" x14ac:dyDescent="0.2">
      <c r="C38" s="478" t="s">
        <v>89</v>
      </c>
      <c r="D38" s="479">
        <f>SUM(H11:I11,L11:M11,P11:Q11,T11:U11,H16:I16,L16:M16,P16:Q16,T16:U16,G23,K23,O23,S23,MSc_N_Alap!H11:I11,MSc_N_Alap!L11:M11,MSc_N_Alap!P11:Q11,MSc_N_Alap!T11:U11,MSc_N_Alap!H16:I16,MSc_N_Alap!L16:M16,MSc_N_Alap!P16:Q16,MSc_N_Alap!T16:U16,MSc_N_Alap!H20:I20,MSc_N_Alap!L20:M20,MSc_N_Alap!P20:Q20,MSc_N_Alap!T20:U20)</f>
        <v>68</v>
      </c>
      <c r="E38" s="481">
        <f>D38/D29</f>
        <v>0.72340425531914898</v>
      </c>
      <c r="F38" s="472"/>
      <c r="W38" s="193" t="s">
        <v>50</v>
      </c>
    </row>
  </sheetData>
  <mergeCells count="41">
    <mergeCell ref="C5:W5"/>
    <mergeCell ref="V1:Z1"/>
    <mergeCell ref="V2:Y2"/>
    <mergeCell ref="V3:Y3"/>
    <mergeCell ref="A24:C24"/>
    <mergeCell ref="A21:C21"/>
    <mergeCell ref="A22:C22"/>
    <mergeCell ref="A23:C23"/>
    <mergeCell ref="O23:P23"/>
    <mergeCell ref="O22:P22"/>
    <mergeCell ref="E8:E9"/>
    <mergeCell ref="G8:V8"/>
    <mergeCell ref="G9:J9"/>
    <mergeCell ref="K9:N9"/>
    <mergeCell ref="O9:R9"/>
    <mergeCell ref="S9:V9"/>
    <mergeCell ref="A29:C29"/>
    <mergeCell ref="A7:W7"/>
    <mergeCell ref="A8:A9"/>
    <mergeCell ref="O21:P21"/>
    <mergeCell ref="S21:T21"/>
    <mergeCell ref="G22:H22"/>
    <mergeCell ref="K22:L22"/>
    <mergeCell ref="A16:C16"/>
    <mergeCell ref="A10:C10"/>
    <mergeCell ref="A11:C11"/>
    <mergeCell ref="B8:B9"/>
    <mergeCell ref="C8:C9"/>
    <mergeCell ref="F8:F9"/>
    <mergeCell ref="A25:C25"/>
    <mergeCell ref="A26:C26"/>
    <mergeCell ref="S30:T30"/>
    <mergeCell ref="G21:H21"/>
    <mergeCell ref="K21:L21"/>
    <mergeCell ref="S22:T22"/>
    <mergeCell ref="G23:H23"/>
    <mergeCell ref="K23:L23"/>
    <mergeCell ref="G30:H30"/>
    <mergeCell ref="K30:L30"/>
    <mergeCell ref="O30:P30"/>
    <mergeCell ref="S23:T2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42"/>
  <sheetViews>
    <sheetView showGridLines="0" topLeftCell="C1" zoomScale="80" zoomScaleNormal="80" zoomScalePageLayoutView="80" workbookViewId="0">
      <selection activeCell="W1" sqref="W1:X3"/>
    </sheetView>
  </sheetViews>
  <sheetFormatPr defaultColWidth="8.85546875" defaultRowHeight="12.75" x14ac:dyDescent="0.2"/>
  <cols>
    <col min="1" max="1" width="4.7109375" style="76" customWidth="1"/>
    <col min="2" max="2" width="18.28515625" style="76" customWidth="1"/>
    <col min="3" max="3" width="82" style="76" customWidth="1"/>
    <col min="4" max="4" width="9.28515625" style="76" bestFit="1" customWidth="1"/>
    <col min="5" max="6" width="7.7109375" style="76" customWidth="1"/>
    <col min="7" max="22" width="4.85546875" style="76" customWidth="1"/>
    <col min="23" max="23" width="39.85546875" style="76" customWidth="1"/>
    <col min="24" max="24" width="31.28515625" style="76" customWidth="1"/>
    <col min="25" max="16384" width="8.85546875" style="76"/>
  </cols>
  <sheetData>
    <row r="1" spans="1:24" ht="18" x14ac:dyDescent="0.2">
      <c r="A1" s="72" t="s">
        <v>0</v>
      </c>
      <c r="B1" s="437"/>
      <c r="C1" s="73"/>
      <c r="D1" s="74"/>
      <c r="E1" s="75"/>
      <c r="F1" s="75"/>
      <c r="G1" s="75" t="s">
        <v>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594" t="s">
        <v>203</v>
      </c>
      <c r="X1" s="594"/>
    </row>
    <row r="2" spans="1:24" ht="18" x14ac:dyDescent="0.2">
      <c r="A2" s="77" t="s">
        <v>2</v>
      </c>
      <c r="B2" s="438"/>
      <c r="C2" s="78"/>
      <c r="D2" s="79"/>
      <c r="E2" s="80"/>
      <c r="F2" s="80"/>
      <c r="G2" s="80" t="s">
        <v>3</v>
      </c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594" t="s">
        <v>202</v>
      </c>
      <c r="X2" s="594"/>
    </row>
    <row r="3" spans="1:24" ht="18" x14ac:dyDescent="0.2">
      <c r="A3" s="77"/>
      <c r="B3" s="438"/>
      <c r="C3" s="78"/>
      <c r="D3" s="79"/>
      <c r="E3" s="80"/>
      <c r="F3" s="80"/>
      <c r="G3" s="80" t="s">
        <v>4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594" t="s">
        <v>194</v>
      </c>
      <c r="X3" s="594"/>
    </row>
    <row r="4" spans="1:24" ht="18" x14ac:dyDescent="0.2">
      <c r="A4" s="81"/>
      <c r="B4" s="439"/>
      <c r="C4" s="82"/>
      <c r="D4" s="83"/>
      <c r="E4" s="80"/>
      <c r="F4" s="80"/>
      <c r="G4" s="80" t="s">
        <v>109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3"/>
      <c r="X4" s="83"/>
    </row>
    <row r="5" spans="1:24" ht="18.75" x14ac:dyDescent="0.2">
      <c r="A5" s="81"/>
      <c r="B5" s="439"/>
      <c r="C5" s="82"/>
      <c r="D5" s="705" t="s">
        <v>110</v>
      </c>
      <c r="E5" s="705"/>
      <c r="F5" s="705"/>
      <c r="G5" s="705"/>
      <c r="H5" s="705"/>
      <c r="I5" s="705"/>
      <c r="J5" s="705"/>
      <c r="K5" s="705"/>
      <c r="L5" s="705"/>
      <c r="M5" s="80"/>
      <c r="N5" s="80"/>
      <c r="O5" s="80"/>
      <c r="P5" s="80"/>
      <c r="Q5" s="80"/>
      <c r="R5" s="80"/>
      <c r="S5" s="80"/>
      <c r="T5" s="80"/>
      <c r="U5" s="80"/>
      <c r="V5" s="80"/>
      <c r="W5" s="83"/>
      <c r="X5" s="83"/>
    </row>
    <row r="6" spans="1:24" ht="18" x14ac:dyDescent="0.2">
      <c r="A6" s="81"/>
      <c r="B6" s="439"/>
      <c r="C6" s="82"/>
      <c r="D6" s="83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3"/>
      <c r="X6" s="83"/>
    </row>
    <row r="7" spans="1:24" ht="13.5" thickBot="1" x14ac:dyDescent="0.25">
      <c r="A7" s="81"/>
      <c r="B7" s="43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3"/>
    </row>
    <row r="8" spans="1:24" ht="16.5" thickBot="1" x14ac:dyDescent="0.25">
      <c r="A8" s="691" t="s">
        <v>149</v>
      </c>
      <c r="B8" s="692"/>
      <c r="C8" s="692"/>
      <c r="D8" s="692"/>
      <c r="E8" s="692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2"/>
      <c r="T8" s="692"/>
      <c r="U8" s="692"/>
      <c r="V8" s="692"/>
      <c r="W8" s="693"/>
      <c r="X8" s="446"/>
    </row>
    <row r="9" spans="1:24" ht="16.5" thickBot="1" x14ac:dyDescent="0.25">
      <c r="A9" s="358"/>
      <c r="B9" s="694" t="s">
        <v>6</v>
      </c>
      <c r="C9" s="696" t="s">
        <v>7</v>
      </c>
      <c r="D9" s="443" t="s">
        <v>8</v>
      </c>
      <c r="E9" s="535" t="s">
        <v>9</v>
      </c>
      <c r="F9" s="536" t="s">
        <v>10</v>
      </c>
      <c r="G9" s="702" t="s">
        <v>11</v>
      </c>
      <c r="H9" s="703"/>
      <c r="I9" s="703"/>
      <c r="J9" s="703"/>
      <c r="K9" s="703"/>
      <c r="L9" s="703"/>
      <c r="M9" s="703"/>
      <c r="N9" s="703"/>
      <c r="O9" s="703"/>
      <c r="P9" s="703"/>
      <c r="Q9" s="703"/>
      <c r="R9" s="703"/>
      <c r="S9" s="703"/>
      <c r="T9" s="703"/>
      <c r="U9" s="703"/>
      <c r="V9" s="704"/>
      <c r="W9" s="537" t="s">
        <v>12</v>
      </c>
      <c r="X9" s="101"/>
    </row>
    <row r="10" spans="1:24" ht="15.75" x14ac:dyDescent="0.2">
      <c r="A10" s="294"/>
      <c r="B10" s="695"/>
      <c r="C10" s="617"/>
      <c r="D10" s="307" t="s">
        <v>13</v>
      </c>
      <c r="E10" s="281"/>
      <c r="F10" s="306"/>
      <c r="G10" s="699" t="s">
        <v>14</v>
      </c>
      <c r="H10" s="700"/>
      <c r="I10" s="700"/>
      <c r="J10" s="701"/>
      <c r="K10" s="699" t="s">
        <v>15</v>
      </c>
      <c r="L10" s="700"/>
      <c r="M10" s="700"/>
      <c r="N10" s="701"/>
      <c r="O10" s="699" t="s">
        <v>16</v>
      </c>
      <c r="P10" s="700"/>
      <c r="Q10" s="700"/>
      <c r="R10" s="701"/>
      <c r="S10" s="699" t="s">
        <v>17</v>
      </c>
      <c r="T10" s="700"/>
      <c r="U10" s="700"/>
      <c r="V10" s="701"/>
      <c r="W10" s="347"/>
      <c r="X10" s="101"/>
    </row>
    <row r="11" spans="1:24" ht="16.5" thickBot="1" x14ac:dyDescent="0.25">
      <c r="A11" s="314" t="s">
        <v>111</v>
      </c>
      <c r="B11" s="440"/>
      <c r="C11" s="315"/>
      <c r="D11" s="316"/>
      <c r="E11" s="317"/>
      <c r="F11" s="328"/>
      <c r="G11" s="335" t="s">
        <v>18</v>
      </c>
      <c r="H11" s="318" t="s">
        <v>19</v>
      </c>
      <c r="I11" s="318" t="s">
        <v>20</v>
      </c>
      <c r="J11" s="336" t="s">
        <v>21</v>
      </c>
      <c r="K11" s="335" t="s">
        <v>18</v>
      </c>
      <c r="L11" s="318" t="s">
        <v>19</v>
      </c>
      <c r="M11" s="318" t="s">
        <v>20</v>
      </c>
      <c r="N11" s="336" t="s">
        <v>21</v>
      </c>
      <c r="O11" s="335" t="s">
        <v>18</v>
      </c>
      <c r="P11" s="318" t="s">
        <v>19</v>
      </c>
      <c r="Q11" s="318" t="s">
        <v>20</v>
      </c>
      <c r="R11" s="336" t="s">
        <v>21</v>
      </c>
      <c r="S11" s="335" t="s">
        <v>18</v>
      </c>
      <c r="T11" s="318" t="s">
        <v>19</v>
      </c>
      <c r="U11" s="318" t="s">
        <v>20</v>
      </c>
      <c r="V11" s="344" t="s">
        <v>21</v>
      </c>
      <c r="W11" s="348" t="s">
        <v>6</v>
      </c>
      <c r="X11" s="101"/>
    </row>
    <row r="12" spans="1:24" ht="16.5" thickBot="1" x14ac:dyDescent="0.25">
      <c r="A12" s="711" t="s">
        <v>112</v>
      </c>
      <c r="B12" s="712"/>
      <c r="C12" s="713"/>
      <c r="D12" s="324">
        <f>SUM(D13:D16)</f>
        <v>12</v>
      </c>
      <c r="E12" s="325">
        <f>SUM(E13:E16)</f>
        <v>16</v>
      </c>
      <c r="F12" s="329"/>
      <c r="G12" s="337">
        <f>SUM(G13:G16)</f>
        <v>0</v>
      </c>
      <c r="H12" s="325">
        <f>SUM(H13:H16)</f>
        <v>0</v>
      </c>
      <c r="I12" s="326"/>
      <c r="J12" s="338">
        <f>SUM(J13:J16)</f>
        <v>0</v>
      </c>
      <c r="K12" s="337">
        <f>SUM(K13:K16)</f>
        <v>2</v>
      </c>
      <c r="L12" s="325">
        <f>SUM(L13:L16)</f>
        <v>4</v>
      </c>
      <c r="M12" s="327"/>
      <c r="N12" s="338">
        <f>SUM(N13:N16)</f>
        <v>8</v>
      </c>
      <c r="O12" s="337">
        <f>SUM(O13:O16)</f>
        <v>1</v>
      </c>
      <c r="P12" s="325">
        <f>SUM(P13:P16)</f>
        <v>2</v>
      </c>
      <c r="Q12" s="325"/>
      <c r="R12" s="338">
        <f>SUM(R13:R16)</f>
        <v>4</v>
      </c>
      <c r="S12" s="337">
        <f>SUM(S13:S16)</f>
        <v>1</v>
      </c>
      <c r="T12" s="325">
        <f>SUM(T13:T16)</f>
        <v>2</v>
      </c>
      <c r="U12" s="325"/>
      <c r="V12" s="345">
        <f>SUM(V13:V16)</f>
        <v>4</v>
      </c>
      <c r="W12" s="323"/>
      <c r="X12" s="447"/>
    </row>
    <row r="13" spans="1:24" s="93" customFormat="1" ht="15.75" x14ac:dyDescent="0.2">
      <c r="A13" s="463" t="s">
        <v>56</v>
      </c>
      <c r="B13" s="319" t="s">
        <v>113</v>
      </c>
      <c r="C13" s="320" t="s">
        <v>188</v>
      </c>
      <c r="D13" s="321">
        <f>SUM(G13,H13,K13,L13,O13,P13,S13,T13)</f>
        <v>3</v>
      </c>
      <c r="E13" s="291">
        <f>SUM(J13,N13,R13,V13)</f>
        <v>4</v>
      </c>
      <c r="F13" s="330" t="s">
        <v>58</v>
      </c>
      <c r="G13" s="339"/>
      <c r="H13" s="290"/>
      <c r="I13" s="292"/>
      <c r="J13" s="322"/>
      <c r="K13" s="339">
        <v>1</v>
      </c>
      <c r="L13" s="290">
        <v>2</v>
      </c>
      <c r="M13" s="290" t="s">
        <v>25</v>
      </c>
      <c r="N13" s="322">
        <v>4</v>
      </c>
      <c r="O13" s="339"/>
      <c r="P13" s="290"/>
      <c r="Q13" s="290"/>
      <c r="R13" s="322"/>
      <c r="S13" s="339"/>
      <c r="T13" s="290"/>
      <c r="U13" s="290"/>
      <c r="V13" s="330"/>
      <c r="W13" s="412"/>
      <c r="X13" s="280"/>
    </row>
    <row r="14" spans="1:24" s="93" customFormat="1" ht="15.75" x14ac:dyDescent="0.2">
      <c r="A14" s="463" t="s">
        <v>59</v>
      </c>
      <c r="B14" s="319" t="s">
        <v>115</v>
      </c>
      <c r="C14" s="320" t="s">
        <v>187</v>
      </c>
      <c r="D14" s="321">
        <f t="shared" ref="D14:D15" si="0">SUM(G14,H14,K14,L14,O14,P14,S14,T14)</f>
        <v>3</v>
      </c>
      <c r="E14" s="291">
        <f t="shared" ref="E14:E15" si="1">SUM(J14,N14,R14,V14)</f>
        <v>4</v>
      </c>
      <c r="F14" s="330" t="s">
        <v>58</v>
      </c>
      <c r="G14" s="339"/>
      <c r="H14" s="290"/>
      <c r="I14" s="292"/>
      <c r="J14" s="322"/>
      <c r="K14" s="339"/>
      <c r="L14" s="290"/>
      <c r="M14" s="290"/>
      <c r="N14" s="322"/>
      <c r="O14" s="339">
        <v>1</v>
      </c>
      <c r="P14" s="290">
        <v>2</v>
      </c>
      <c r="Q14" s="290" t="s">
        <v>38</v>
      </c>
      <c r="R14" s="322">
        <v>4</v>
      </c>
      <c r="S14" s="339"/>
      <c r="T14" s="290"/>
      <c r="U14" s="290"/>
      <c r="V14" s="330"/>
      <c r="W14" s="412"/>
      <c r="X14" s="280"/>
    </row>
    <row r="15" spans="1:24" s="93" customFormat="1" ht="15.75" x14ac:dyDescent="0.2">
      <c r="A15" s="463" t="s">
        <v>61</v>
      </c>
      <c r="B15" s="319" t="s">
        <v>114</v>
      </c>
      <c r="C15" s="320" t="s">
        <v>155</v>
      </c>
      <c r="D15" s="321">
        <f t="shared" si="0"/>
        <v>3</v>
      </c>
      <c r="E15" s="291">
        <f t="shared" si="1"/>
        <v>4</v>
      </c>
      <c r="F15" s="330" t="s">
        <v>58</v>
      </c>
      <c r="G15" s="339"/>
      <c r="H15" s="290"/>
      <c r="I15" s="292"/>
      <c r="J15" s="322"/>
      <c r="K15" s="339"/>
      <c r="L15" s="290"/>
      <c r="M15" s="290"/>
      <c r="N15" s="322"/>
      <c r="O15" s="339"/>
      <c r="P15" s="290"/>
      <c r="Q15" s="290"/>
      <c r="R15" s="322"/>
      <c r="S15" s="339">
        <v>1</v>
      </c>
      <c r="T15" s="290">
        <v>2</v>
      </c>
      <c r="U15" s="290" t="s">
        <v>25</v>
      </c>
      <c r="V15" s="330">
        <v>4</v>
      </c>
      <c r="W15" s="412"/>
      <c r="X15" s="280"/>
    </row>
    <row r="16" spans="1:24" ht="15.75" x14ac:dyDescent="0.2">
      <c r="A16" s="463" t="s">
        <v>64</v>
      </c>
      <c r="B16" s="319" t="s">
        <v>116</v>
      </c>
      <c r="C16" s="312" t="s">
        <v>117</v>
      </c>
      <c r="D16" s="309">
        <f t="shared" ref="D16" si="2">SUM(G16,H16,K16,L16,O16,P16,S16,T16)</f>
        <v>3</v>
      </c>
      <c r="E16" s="287">
        <f t="shared" ref="E16:E24" si="3">SUM(J16,N16,R16,V16)</f>
        <v>4</v>
      </c>
      <c r="F16" s="332" t="s">
        <v>58</v>
      </c>
      <c r="G16" s="341"/>
      <c r="H16" s="286"/>
      <c r="I16" s="288"/>
      <c r="J16" s="297"/>
      <c r="K16" s="341">
        <v>1</v>
      </c>
      <c r="L16" s="286">
        <v>2</v>
      </c>
      <c r="M16" s="286" t="s">
        <v>38</v>
      </c>
      <c r="N16" s="297">
        <v>4</v>
      </c>
      <c r="O16" s="341"/>
      <c r="P16" s="286"/>
      <c r="Q16" s="286"/>
      <c r="R16" s="297"/>
      <c r="S16" s="341"/>
      <c r="T16" s="286"/>
      <c r="U16" s="286"/>
      <c r="V16" s="332"/>
      <c r="W16" s="412"/>
      <c r="X16" s="107"/>
    </row>
    <row r="17" spans="1:24" ht="15.75" x14ac:dyDescent="0.2">
      <c r="A17" s="714" t="s">
        <v>118</v>
      </c>
      <c r="B17" s="715"/>
      <c r="C17" s="716"/>
      <c r="D17" s="86">
        <f>SUM(D18:D21)</f>
        <v>35</v>
      </c>
      <c r="E17" s="87">
        <f>SUM(E18:E21)</f>
        <v>43</v>
      </c>
      <c r="F17" s="89"/>
      <c r="G17" s="90">
        <f>SUM(G18:G21)</f>
        <v>0</v>
      </c>
      <c r="H17" s="87">
        <f>SUM(H18:H21)</f>
        <v>0</v>
      </c>
      <c r="I17" s="88"/>
      <c r="J17" s="85">
        <f>SUM(J18:J21)</f>
        <v>0</v>
      </c>
      <c r="K17" s="90">
        <f>SUM(K18:K21)</f>
        <v>1</v>
      </c>
      <c r="L17" s="87">
        <f>SUM(L18:L21)</f>
        <v>3</v>
      </c>
      <c r="M17" s="91"/>
      <c r="N17" s="94">
        <f>SUM(N18:N21)</f>
        <v>4</v>
      </c>
      <c r="O17" s="90">
        <f>SUM(O18:O21)</f>
        <v>1</v>
      </c>
      <c r="P17" s="87">
        <f>SUM(P18:P21)</f>
        <v>11</v>
      </c>
      <c r="Q17" s="87"/>
      <c r="R17" s="94">
        <f>SUM(R18:R21)</f>
        <v>15</v>
      </c>
      <c r="S17" s="90">
        <f>SUM(S18:S21)</f>
        <v>1</v>
      </c>
      <c r="T17" s="87">
        <f>SUM(T18:T21)</f>
        <v>18</v>
      </c>
      <c r="U17" s="87"/>
      <c r="V17" s="346">
        <f>SUM(V18:V21)</f>
        <v>24</v>
      </c>
      <c r="W17" s="92"/>
      <c r="X17" s="447"/>
    </row>
    <row r="18" spans="1:24" s="93" customFormat="1" ht="15.75" x14ac:dyDescent="0.2">
      <c r="A18" s="462" t="s">
        <v>68</v>
      </c>
      <c r="B18" s="319" t="s">
        <v>119</v>
      </c>
      <c r="C18" s="311" t="s">
        <v>120</v>
      </c>
      <c r="D18" s="308">
        <f t="shared" ref="D18:D20" si="4">SUM(G18,H18,K18,L18,O18,P18,S18,T18)</f>
        <v>4</v>
      </c>
      <c r="E18" s="106">
        <f t="shared" si="3"/>
        <v>4</v>
      </c>
      <c r="F18" s="331" t="s">
        <v>58</v>
      </c>
      <c r="G18" s="340"/>
      <c r="H18" s="105"/>
      <c r="I18" s="285"/>
      <c r="J18" s="296"/>
      <c r="K18" s="340">
        <v>1</v>
      </c>
      <c r="L18" s="105">
        <v>3</v>
      </c>
      <c r="M18" s="105" t="s">
        <v>38</v>
      </c>
      <c r="N18" s="296">
        <v>4</v>
      </c>
      <c r="O18" s="340"/>
      <c r="P18" s="105"/>
      <c r="Q18" s="285"/>
      <c r="R18" s="296"/>
      <c r="S18" s="340"/>
      <c r="T18" s="105"/>
      <c r="U18" s="105"/>
      <c r="V18" s="331"/>
      <c r="W18" s="412"/>
      <c r="X18" s="280"/>
    </row>
    <row r="19" spans="1:24" s="93" customFormat="1" ht="15.75" x14ac:dyDescent="0.2">
      <c r="A19" s="462" t="s">
        <v>71</v>
      </c>
      <c r="B19" s="319" t="s">
        <v>121</v>
      </c>
      <c r="C19" s="311" t="s">
        <v>122</v>
      </c>
      <c r="D19" s="308">
        <f t="shared" si="4"/>
        <v>4</v>
      </c>
      <c r="E19" s="106">
        <f t="shared" si="3"/>
        <v>5</v>
      </c>
      <c r="F19" s="331" t="s">
        <v>58</v>
      </c>
      <c r="G19" s="340"/>
      <c r="H19" s="105"/>
      <c r="I19" s="285"/>
      <c r="J19" s="296"/>
      <c r="K19" s="340"/>
      <c r="L19" s="105"/>
      <c r="M19" s="105"/>
      <c r="N19" s="296"/>
      <c r="O19" s="340">
        <v>1</v>
      </c>
      <c r="P19" s="105">
        <v>3</v>
      </c>
      <c r="Q19" s="285" t="s">
        <v>38</v>
      </c>
      <c r="R19" s="296">
        <v>5</v>
      </c>
      <c r="S19" s="340"/>
      <c r="T19" s="105"/>
      <c r="U19" s="105"/>
      <c r="V19" s="331"/>
      <c r="W19" s="412"/>
      <c r="X19" s="280"/>
    </row>
    <row r="20" spans="1:24" s="93" customFormat="1" ht="16.5" thickBot="1" x14ac:dyDescent="0.25">
      <c r="A20" s="462" t="s">
        <v>74</v>
      </c>
      <c r="B20" s="319" t="s">
        <v>123</v>
      </c>
      <c r="C20" s="313" t="s">
        <v>124</v>
      </c>
      <c r="D20" s="310">
        <f t="shared" si="4"/>
        <v>3</v>
      </c>
      <c r="E20" s="299">
        <f t="shared" si="3"/>
        <v>4</v>
      </c>
      <c r="F20" s="333" t="s">
        <v>58</v>
      </c>
      <c r="G20" s="342"/>
      <c r="H20" s="298"/>
      <c r="I20" s="300"/>
      <c r="J20" s="301"/>
      <c r="K20" s="342"/>
      <c r="L20" s="298"/>
      <c r="M20" s="298"/>
      <c r="N20" s="301"/>
      <c r="O20" s="342"/>
      <c r="P20" s="298"/>
      <c r="Q20" s="300"/>
      <c r="R20" s="301"/>
      <c r="S20" s="342">
        <v>1</v>
      </c>
      <c r="T20" s="298">
        <v>2</v>
      </c>
      <c r="U20" s="298" t="s">
        <v>25</v>
      </c>
      <c r="V20" s="333">
        <v>4</v>
      </c>
      <c r="W20" s="412"/>
      <c r="X20" s="280"/>
    </row>
    <row r="21" spans="1:24" s="93" customFormat="1" ht="16.5" thickBot="1" x14ac:dyDescent="0.25">
      <c r="A21" s="462" t="s">
        <v>76</v>
      </c>
      <c r="B21" s="319" t="s">
        <v>125</v>
      </c>
      <c r="C21" s="349" t="s">
        <v>78</v>
      </c>
      <c r="D21" s="350">
        <f>SUM(G21,H21,K21,L21,O21,P21,S21,T21)</f>
        <v>24</v>
      </c>
      <c r="E21" s="351">
        <f t="shared" si="3"/>
        <v>30</v>
      </c>
      <c r="F21" s="352" t="s">
        <v>58</v>
      </c>
      <c r="G21" s="353"/>
      <c r="H21" s="354"/>
      <c r="I21" s="355"/>
      <c r="J21" s="356"/>
      <c r="K21" s="353"/>
      <c r="L21" s="354"/>
      <c r="M21" s="354"/>
      <c r="N21" s="356"/>
      <c r="O21" s="353">
        <v>0</v>
      </c>
      <c r="P21" s="354">
        <v>8</v>
      </c>
      <c r="Q21" s="354" t="s">
        <v>38</v>
      </c>
      <c r="R21" s="356">
        <v>10</v>
      </c>
      <c r="S21" s="353">
        <v>0</v>
      </c>
      <c r="T21" s="354">
        <v>16</v>
      </c>
      <c r="U21" s="354" t="s">
        <v>38</v>
      </c>
      <c r="V21" s="357">
        <v>20</v>
      </c>
      <c r="W21" s="514"/>
      <c r="X21" s="280"/>
    </row>
    <row r="22" spans="1:24" ht="15.75" x14ac:dyDescent="0.2">
      <c r="A22" s="363" t="s">
        <v>79</v>
      </c>
      <c r="B22" s="441"/>
      <c r="C22" s="364"/>
      <c r="D22" s="365">
        <f>SUM(G22,K22,O22,S22)</f>
        <v>47</v>
      </c>
      <c r="E22" s="366">
        <f>SUM(J22,N22,R22,V22)</f>
        <v>59</v>
      </c>
      <c r="F22" s="367"/>
      <c r="G22" s="689">
        <f>SUM(G12,H12,G17,H17)</f>
        <v>0</v>
      </c>
      <c r="H22" s="690"/>
      <c r="I22" s="368"/>
      <c r="J22" s="369">
        <f>SUM(J12,J17)</f>
        <v>0</v>
      </c>
      <c r="K22" s="689">
        <f>SUM(K12,L12,K17,L17)</f>
        <v>10</v>
      </c>
      <c r="L22" s="690"/>
      <c r="M22" s="368"/>
      <c r="N22" s="369">
        <f>SUM(N12,N17)</f>
        <v>12</v>
      </c>
      <c r="O22" s="689">
        <f>SUM(O12,P12,O17,P17)</f>
        <v>15</v>
      </c>
      <c r="P22" s="690"/>
      <c r="Q22" s="368"/>
      <c r="R22" s="369">
        <f>SUM(R12,R17)</f>
        <v>19</v>
      </c>
      <c r="S22" s="689">
        <f>SUM(S12,T12,S17,T17)</f>
        <v>22</v>
      </c>
      <c r="T22" s="690"/>
      <c r="U22" s="368"/>
      <c r="V22" s="367">
        <f>SUM(V12,V17)</f>
        <v>28</v>
      </c>
      <c r="W22" s="520"/>
      <c r="X22" s="101"/>
    </row>
    <row r="23" spans="1:24" ht="15.75" x14ac:dyDescent="0.2">
      <c r="A23" s="295" t="s">
        <v>80</v>
      </c>
      <c r="B23" s="442"/>
      <c r="C23" s="283"/>
      <c r="D23" s="87">
        <f>SUM(G23,K23,O23,S23)</f>
        <v>41</v>
      </c>
      <c r="E23" s="284">
        <f t="shared" si="3"/>
        <v>53</v>
      </c>
      <c r="F23" s="89"/>
      <c r="G23" s="663">
        <f>MSc_N_Alap!$G$28+MSc_N_Alap!$H$28</f>
        <v>23</v>
      </c>
      <c r="H23" s="664"/>
      <c r="I23" s="13"/>
      <c r="J23" s="12">
        <f>MSc_N_Alap!$J$28</f>
        <v>29</v>
      </c>
      <c r="K23" s="663">
        <f>MSc_N_Alap!$K$28+MSc_N_Alap!$L$28</f>
        <v>12</v>
      </c>
      <c r="L23" s="664"/>
      <c r="M23" s="13"/>
      <c r="N23" s="12">
        <f>MSc_N_Alap!$N$28</f>
        <v>16</v>
      </c>
      <c r="O23" s="663">
        <f>MSc_N_Alap!$O$28+MSc_N_Alap!$P$28</f>
        <v>6</v>
      </c>
      <c r="P23" s="664"/>
      <c r="Q23" s="13"/>
      <c r="R23" s="12">
        <f>MSc_N_Alap!$R$28</f>
        <v>8</v>
      </c>
      <c r="S23" s="663">
        <f>MSc_N_Alap!$S$28+MSc_N_Alap!$T$28</f>
        <v>0</v>
      </c>
      <c r="T23" s="664"/>
      <c r="U23" s="13"/>
      <c r="V23" s="14">
        <f>MSc_N_Alap!$V$28</f>
        <v>0</v>
      </c>
      <c r="W23" s="521"/>
      <c r="X23" s="101"/>
    </row>
    <row r="24" spans="1:24" ht="15.75" x14ac:dyDescent="0.2">
      <c r="A24" s="295" t="s">
        <v>81</v>
      </c>
      <c r="B24" s="442"/>
      <c r="C24" s="283"/>
      <c r="D24" s="87">
        <f>SUM(G24,K24,O24,S24)</f>
        <v>4</v>
      </c>
      <c r="E24" s="284">
        <f t="shared" si="3"/>
        <v>6</v>
      </c>
      <c r="F24" s="89"/>
      <c r="G24" s="706">
        <v>0</v>
      </c>
      <c r="H24" s="707"/>
      <c r="I24" s="87"/>
      <c r="J24" s="85">
        <v>0</v>
      </c>
      <c r="K24" s="706">
        <v>0</v>
      </c>
      <c r="L24" s="707"/>
      <c r="M24" s="87"/>
      <c r="N24" s="85">
        <v>0</v>
      </c>
      <c r="O24" s="706">
        <v>2</v>
      </c>
      <c r="P24" s="707"/>
      <c r="Q24" s="87"/>
      <c r="R24" s="85">
        <v>3</v>
      </c>
      <c r="S24" s="706">
        <v>2</v>
      </c>
      <c r="T24" s="707"/>
      <c r="U24" s="87"/>
      <c r="V24" s="89">
        <v>3</v>
      </c>
      <c r="W24" s="521"/>
      <c r="X24" s="101"/>
    </row>
    <row r="25" spans="1:24" ht="15.75" x14ac:dyDescent="0.2">
      <c r="A25" s="677" t="s">
        <v>82</v>
      </c>
      <c r="B25" s="678"/>
      <c r="C25" s="679"/>
      <c r="D25" s="421"/>
      <c r="E25" s="422"/>
      <c r="F25" s="423"/>
      <c r="G25" s="424"/>
      <c r="H25" s="421"/>
      <c r="I25" s="421"/>
      <c r="J25" s="425"/>
      <c r="K25" s="122"/>
      <c r="L25" s="114"/>
      <c r="M25" s="114"/>
      <c r="N25" s="123"/>
      <c r="O25" s="122"/>
      <c r="P25" s="114"/>
      <c r="Q25" s="114"/>
      <c r="R25" s="123"/>
      <c r="S25" s="426">
        <v>2</v>
      </c>
      <c r="T25" s="427">
        <v>0</v>
      </c>
      <c r="U25" s="427" t="s">
        <v>38</v>
      </c>
      <c r="V25" s="519">
        <v>3</v>
      </c>
      <c r="W25" s="521"/>
      <c r="X25" s="101"/>
    </row>
    <row r="26" spans="1:24" ht="16.5" thickBot="1" x14ac:dyDescent="0.25">
      <c r="A26" s="677" t="s">
        <v>83</v>
      </c>
      <c r="B26" s="678"/>
      <c r="C26" s="679"/>
      <c r="D26" s="421"/>
      <c r="E26" s="422"/>
      <c r="F26" s="423"/>
      <c r="G26" s="424"/>
      <c r="H26" s="421"/>
      <c r="I26" s="421"/>
      <c r="J26" s="425"/>
      <c r="K26" s="122"/>
      <c r="L26" s="114"/>
      <c r="M26" s="114"/>
      <c r="N26" s="123"/>
      <c r="O26" s="122">
        <v>2</v>
      </c>
      <c r="P26" s="114">
        <v>0</v>
      </c>
      <c r="Q26" s="114" t="s">
        <v>38</v>
      </c>
      <c r="R26" s="123">
        <v>3</v>
      </c>
      <c r="S26" s="424"/>
      <c r="T26" s="421"/>
      <c r="U26" s="421"/>
      <c r="V26" s="423"/>
      <c r="W26" s="522"/>
      <c r="X26" s="101"/>
    </row>
    <row r="27" spans="1:24" s="103" customFormat="1" ht="15" customHeight="1" thickBot="1" x14ac:dyDescent="0.25">
      <c r="A27" s="632" t="s">
        <v>147</v>
      </c>
      <c r="B27" s="633"/>
      <c r="C27" s="634"/>
      <c r="D27" s="503">
        <f>D28+D29</f>
        <v>2</v>
      </c>
      <c r="E27" s="503">
        <f>E28+E29</f>
        <v>2</v>
      </c>
      <c r="F27" s="504"/>
      <c r="G27" s="505"/>
      <c r="H27" s="506"/>
      <c r="I27" s="506"/>
      <c r="J27" s="507"/>
      <c r="K27" s="505"/>
      <c r="L27" s="506"/>
      <c r="M27" s="506"/>
      <c r="N27" s="507"/>
      <c r="O27" s="505"/>
      <c r="P27" s="506"/>
      <c r="Q27" s="506"/>
      <c r="R27" s="507"/>
      <c r="S27" s="508"/>
      <c r="T27" s="506"/>
      <c r="U27" s="506"/>
      <c r="V27" s="509"/>
      <c r="W27" s="515"/>
    </row>
    <row r="28" spans="1:24" s="103" customFormat="1" ht="15" customHeight="1" x14ac:dyDescent="0.2">
      <c r="A28" s="500" t="s">
        <v>145</v>
      </c>
      <c r="B28" s="141"/>
      <c r="C28" s="501" t="s">
        <v>143</v>
      </c>
      <c r="D28" s="179">
        <f t="shared" ref="D28:D29" si="5">SUM(G28,H28,K28,L28,O28,P28,S28,T28)</f>
        <v>1</v>
      </c>
      <c r="E28" s="179">
        <f t="shared" ref="E28:E29" si="6">SUM(J28,N28,R28,V28)</f>
        <v>1</v>
      </c>
      <c r="F28" s="492"/>
      <c r="G28" s="493">
        <v>0</v>
      </c>
      <c r="H28" s="494">
        <v>1</v>
      </c>
      <c r="I28" s="494" t="s">
        <v>151</v>
      </c>
      <c r="J28" s="495">
        <v>1</v>
      </c>
      <c r="K28" s="493"/>
      <c r="L28" s="494"/>
      <c r="M28" s="494"/>
      <c r="N28" s="495"/>
      <c r="O28" s="493"/>
      <c r="P28" s="494"/>
      <c r="Q28" s="494"/>
      <c r="R28" s="495"/>
      <c r="S28" s="496"/>
      <c r="T28" s="494"/>
      <c r="U28" s="494"/>
      <c r="V28" s="497"/>
      <c r="W28" s="460"/>
    </row>
    <row r="29" spans="1:24" s="103" customFormat="1" ht="15" customHeight="1" thickBot="1" x14ac:dyDescent="0.25">
      <c r="A29" s="525" t="s">
        <v>146</v>
      </c>
      <c r="B29" s="485"/>
      <c r="C29" s="486" t="s">
        <v>144</v>
      </c>
      <c r="D29" s="133">
        <f t="shared" si="5"/>
        <v>1</v>
      </c>
      <c r="E29" s="133">
        <f t="shared" si="6"/>
        <v>1</v>
      </c>
      <c r="F29" s="130"/>
      <c r="G29" s="124"/>
      <c r="H29" s="125"/>
      <c r="I29" s="126"/>
      <c r="J29" s="127"/>
      <c r="K29" s="124">
        <v>0</v>
      </c>
      <c r="L29" s="125">
        <v>1</v>
      </c>
      <c r="M29" s="126" t="s">
        <v>151</v>
      </c>
      <c r="N29" s="127">
        <v>1</v>
      </c>
      <c r="O29" s="124"/>
      <c r="P29" s="125"/>
      <c r="Q29" s="125"/>
      <c r="R29" s="127"/>
      <c r="S29" s="233"/>
      <c r="T29" s="125"/>
      <c r="U29" s="126"/>
      <c r="V29" s="502"/>
      <c r="W29" s="455" t="s">
        <v>143</v>
      </c>
    </row>
    <row r="30" spans="1:24" ht="16.5" thickBot="1" x14ac:dyDescent="0.25">
      <c r="A30" s="708" t="s">
        <v>84</v>
      </c>
      <c r="B30" s="709"/>
      <c r="C30" s="710"/>
      <c r="D30" s="524">
        <f>D22+D23+D24+D27</f>
        <v>94</v>
      </c>
      <c r="E30" s="474">
        <f>E22+E23+E24+E28+E29</f>
        <v>120</v>
      </c>
      <c r="F30" s="475"/>
      <c r="G30" s="476"/>
      <c r="H30" s="473"/>
      <c r="I30" s="473"/>
      <c r="J30" s="477">
        <f>J22+J23+J28+J24</f>
        <v>30</v>
      </c>
      <c r="K30" s="476"/>
      <c r="L30" s="473"/>
      <c r="M30" s="473"/>
      <c r="N30" s="477">
        <f>N22+N23+N24+N29</f>
        <v>29</v>
      </c>
      <c r="O30" s="476"/>
      <c r="P30" s="473"/>
      <c r="Q30" s="473"/>
      <c r="R30" s="477">
        <f>SUM(R22,R23,R24)</f>
        <v>30</v>
      </c>
      <c r="S30" s="476"/>
      <c r="T30" s="473"/>
      <c r="U30" s="473"/>
      <c r="V30" s="477">
        <f>SUM(V22,V23,V24)</f>
        <v>31</v>
      </c>
      <c r="W30" s="289"/>
      <c r="X30" s="101"/>
    </row>
    <row r="31" spans="1:24" ht="15.75" x14ac:dyDescent="0.2">
      <c r="A31" s="358"/>
      <c r="B31" s="443"/>
      <c r="C31" s="359" t="s">
        <v>85</v>
      </c>
      <c r="D31" s="360"/>
      <c r="E31" s="360"/>
      <c r="F31" s="361"/>
      <c r="G31" s="697">
        <f>SUM(G22,G23,G24)</f>
        <v>23</v>
      </c>
      <c r="H31" s="698"/>
      <c r="I31" s="360"/>
      <c r="J31" s="362"/>
      <c r="K31" s="697">
        <f>SUM(K22,K23,K24)</f>
        <v>22</v>
      </c>
      <c r="L31" s="698"/>
      <c r="M31" s="360"/>
      <c r="N31" s="362"/>
      <c r="O31" s="697">
        <f>SUM(O22,O23,O24)</f>
        <v>23</v>
      </c>
      <c r="P31" s="698"/>
      <c r="Q31" s="360"/>
      <c r="R31" s="362"/>
      <c r="S31" s="697">
        <f>SUM(S22,S23,S24)</f>
        <v>24</v>
      </c>
      <c r="T31" s="698"/>
      <c r="U31" s="360"/>
      <c r="V31" s="362"/>
      <c r="W31" s="289"/>
      <c r="X31" s="107"/>
    </row>
    <row r="32" spans="1:24" ht="15.75" x14ac:dyDescent="0.2">
      <c r="A32" s="293"/>
      <c r="B32" s="307"/>
      <c r="C32" s="282" t="s">
        <v>86</v>
      </c>
      <c r="D32" s="286"/>
      <c r="E32" s="286"/>
      <c r="F32" s="332"/>
      <c r="G32" s="341"/>
      <c r="H32" s="286"/>
      <c r="I32" s="112">
        <f>COUNTIF(MSc_N_Alap!I12:I25,"é")+COUNTIF(I13:I21,"é")</f>
        <v>2</v>
      </c>
      <c r="J32" s="297"/>
      <c r="K32" s="341"/>
      <c r="L32" s="286"/>
      <c r="M32" s="112">
        <f>COUNTIF(MSc_N_Alap!M12:M25,"é")+COUNTIF(M13:M21,"é")</f>
        <v>3</v>
      </c>
      <c r="N32" s="297"/>
      <c r="O32" s="341"/>
      <c r="P32" s="286"/>
      <c r="Q32" s="112">
        <v>4</v>
      </c>
      <c r="R32" s="297"/>
      <c r="S32" s="341"/>
      <c r="T32" s="286"/>
      <c r="U32" s="112">
        <v>1</v>
      </c>
      <c r="V32" s="297"/>
      <c r="W32" s="107"/>
      <c r="X32" s="107"/>
    </row>
    <row r="33" spans="1:24" ht="16.5" thickBot="1" x14ac:dyDescent="0.25">
      <c r="A33" s="302"/>
      <c r="B33" s="444"/>
      <c r="C33" s="303" t="s">
        <v>87</v>
      </c>
      <c r="D33" s="304"/>
      <c r="E33" s="304"/>
      <c r="F33" s="334"/>
      <c r="G33" s="343"/>
      <c r="H33" s="304"/>
      <c r="I33" s="205">
        <f>COUNTIF(MSc_N_Alap!I12:I25,"v")+COUNTIF(I13:I21,"v")</f>
        <v>4</v>
      </c>
      <c r="J33" s="305"/>
      <c r="K33" s="343"/>
      <c r="L33" s="304"/>
      <c r="M33" s="205">
        <f>COUNTIF(MSc_N_Alap!M12:M25,"v")+COUNTIF(M13:M21,"v")</f>
        <v>4</v>
      </c>
      <c r="N33" s="305"/>
      <c r="O33" s="343"/>
      <c r="P33" s="304"/>
      <c r="Q33" s="205">
        <f>COUNTIF(MSc_N_Alap!Q12:Q25,"v")+COUNTIF(Q13:Q21,"v")</f>
        <v>2</v>
      </c>
      <c r="R33" s="305"/>
      <c r="S33" s="343"/>
      <c r="T33" s="304"/>
      <c r="U33" s="205">
        <f>COUNTIF(MSc_N_Alap!U12:U25,"v")+COUNTIF(U13:U21,"v")</f>
        <v>2</v>
      </c>
      <c r="V33" s="305"/>
      <c r="W33" s="107"/>
      <c r="X33" s="107"/>
    </row>
    <row r="34" spans="1:24" x14ac:dyDescent="0.2">
      <c r="A34" s="81"/>
      <c r="B34" s="439"/>
      <c r="C34" s="95"/>
      <c r="D34" s="96"/>
      <c r="E34" s="97"/>
      <c r="F34" s="97"/>
      <c r="G34" s="98"/>
      <c r="H34" s="98"/>
      <c r="I34" s="99"/>
      <c r="J34" s="100"/>
      <c r="K34" s="98"/>
      <c r="L34" s="98"/>
      <c r="M34" s="99"/>
      <c r="N34" s="100"/>
      <c r="O34" s="98"/>
      <c r="P34" s="98"/>
      <c r="Q34" s="99"/>
      <c r="R34" s="100"/>
      <c r="S34" s="98"/>
      <c r="T34" s="98"/>
      <c r="U34" s="99"/>
      <c r="V34" s="100"/>
      <c r="W34" s="100"/>
      <c r="X34" s="108"/>
    </row>
    <row r="35" spans="1:24" ht="15.75" x14ac:dyDescent="0.2">
      <c r="A35" s="81"/>
      <c r="B35" s="439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83"/>
      <c r="U35" s="83"/>
      <c r="V35" s="83"/>
      <c r="W35" s="83"/>
      <c r="X35" s="83"/>
    </row>
    <row r="36" spans="1:24" ht="15.75" x14ac:dyDescent="0.2">
      <c r="A36" s="81"/>
      <c r="B36" s="439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83"/>
      <c r="U36" s="83"/>
      <c r="V36" s="83"/>
      <c r="W36" s="83"/>
      <c r="X36" s="108"/>
    </row>
    <row r="37" spans="1:24" ht="18.75" x14ac:dyDescent="0.2">
      <c r="A37" s="10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194" t="s">
        <v>49</v>
      </c>
      <c r="X37" s="108"/>
    </row>
    <row r="38" spans="1:24" ht="18.75" x14ac:dyDescent="0.3">
      <c r="W38" s="195" t="s">
        <v>50</v>
      </c>
    </row>
    <row r="40" spans="1:24" ht="15" x14ac:dyDescent="0.25">
      <c r="C40" s="478" t="s">
        <v>88</v>
      </c>
      <c r="D40" s="482">
        <f>SUM(G12,G17,K12,K17,O12,O17,S12,S17,MSc_N_Alap!G11,MSc_N_Alap!G16,MSc_N_Alap!G20,MSc_N_Alap!K11,MSc_N_Alap!K16,MSc_N_Alap!K20,MSc_N_Alap!O11,MSc_N_Alap!O16,MSc_N_Alap!O20,MSc_N_Alap!S11,MSc_N_Alap!S16,MSc_N_Alap!S20)</f>
        <v>25</v>
      </c>
      <c r="E40" s="483">
        <f>D40/D30</f>
        <v>0.26595744680851063</v>
      </c>
      <c r="F40" s="484"/>
      <c r="G40" s="93"/>
    </row>
    <row r="41" spans="1:24" ht="15" x14ac:dyDescent="0.25">
      <c r="C41" s="478" t="s">
        <v>89</v>
      </c>
      <c r="D41" s="482">
        <f>SUM(H12:I12,H17:I17,L12:M12,L17:M17,P12:Q12,P17:Q17,T12:U12,T17:U17,MSc_N_Alap!H11:I11,MSc_N_Alap!H16:I16,MSc_N_Alap!H20:I20,MSc_N_Alap!L11:M11,MSc_N_Alap!P11:Q11,MSc_N_Alap!T11:U11,MSc_N_Alap!L16:M16,MSc_N_Alap!P16:Q16,MSc_N_Alap!T16:U16,MSc_N_Alap!L20:M20,MSc_N_Alap!P20:Q20,MSc_N_Alap!T20:U20,MSC_N_Minőség_E!G24,MSC_N_Minőség_E!K24,MSC_N_Minőség_E!O24,MSC_N_Minőség_E!S24)</f>
        <v>67</v>
      </c>
      <c r="E41" s="483">
        <f>D41/D30</f>
        <v>0.71276595744680848</v>
      </c>
      <c r="F41" s="484"/>
      <c r="G41" s="93"/>
    </row>
    <row r="42" spans="1:24" x14ac:dyDescent="0.2">
      <c r="C42" s="93"/>
      <c r="D42" s="93"/>
      <c r="E42" s="93"/>
      <c r="F42" s="93"/>
      <c r="G42" s="93"/>
    </row>
  </sheetData>
  <mergeCells count="34">
    <mergeCell ref="A30:C30"/>
    <mergeCell ref="A26:C26"/>
    <mergeCell ref="A25:C25"/>
    <mergeCell ref="A12:C12"/>
    <mergeCell ref="A17:C17"/>
    <mergeCell ref="A27:C27"/>
    <mergeCell ref="S31:T31"/>
    <mergeCell ref="W2:X2"/>
    <mergeCell ref="G10:J10"/>
    <mergeCell ref="K10:N10"/>
    <mergeCell ref="O10:R10"/>
    <mergeCell ref="S10:V10"/>
    <mergeCell ref="G9:V9"/>
    <mergeCell ref="D5:L5"/>
    <mergeCell ref="W3:X3"/>
    <mergeCell ref="G24:H24"/>
    <mergeCell ref="K24:L24"/>
    <mergeCell ref="O24:P24"/>
    <mergeCell ref="S24:T24"/>
    <mergeCell ref="G31:H31"/>
    <mergeCell ref="K31:L31"/>
    <mergeCell ref="O31:P31"/>
    <mergeCell ref="W1:X1"/>
    <mergeCell ref="G23:H23"/>
    <mergeCell ref="K23:L23"/>
    <mergeCell ref="O23:P23"/>
    <mergeCell ref="S23:T23"/>
    <mergeCell ref="G22:H22"/>
    <mergeCell ref="K22:L22"/>
    <mergeCell ref="O22:P22"/>
    <mergeCell ref="S22:T22"/>
    <mergeCell ref="A8:W8"/>
    <mergeCell ref="B9:B10"/>
    <mergeCell ref="C9:C10"/>
  </mergeCells>
  <phoneticPr fontId="37" type="noConversion"/>
  <pageMargins left="0.51181102362204722" right="0.31496062992125984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8"/>
  <sheetViews>
    <sheetView topLeftCell="C1" zoomScale="70" zoomScaleNormal="70" workbookViewId="0">
      <selection activeCell="C5" sqref="C5:W5"/>
    </sheetView>
  </sheetViews>
  <sheetFormatPr defaultRowHeight="12.75" x14ac:dyDescent="0.2"/>
  <cols>
    <col min="2" max="2" width="29.42578125" customWidth="1"/>
    <col min="3" max="3" width="82" bestFit="1" customWidth="1"/>
    <col min="23" max="23" width="44.85546875" customWidth="1"/>
  </cols>
  <sheetData>
    <row r="1" spans="1:26" ht="18" x14ac:dyDescent="0.2">
      <c r="A1" s="1" t="s">
        <v>0</v>
      </c>
      <c r="B1" s="1"/>
      <c r="C1" s="3"/>
      <c r="D1" s="4"/>
      <c r="E1" s="29"/>
      <c r="F1" s="29"/>
      <c r="G1" s="29" t="s">
        <v>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723" t="s">
        <v>175</v>
      </c>
      <c r="W1" s="723"/>
      <c r="X1" s="724"/>
      <c r="Y1" s="724"/>
      <c r="Z1" s="724"/>
    </row>
    <row r="2" spans="1:26" ht="18" x14ac:dyDescent="0.2">
      <c r="A2" s="1" t="s">
        <v>2</v>
      </c>
      <c r="B2" s="1"/>
      <c r="C2" s="3"/>
      <c r="D2" s="4"/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723" t="s">
        <v>176</v>
      </c>
      <c r="W2" s="723"/>
      <c r="X2" s="724"/>
      <c r="Y2" s="724"/>
      <c r="Z2" s="4"/>
    </row>
    <row r="3" spans="1:26" ht="18" x14ac:dyDescent="0.2">
      <c r="A3" s="1"/>
      <c r="B3" s="1"/>
      <c r="C3" s="3"/>
      <c r="D3" s="4"/>
      <c r="E3" s="29"/>
      <c r="F3" s="29"/>
      <c r="G3" s="29" t="s">
        <v>4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723" t="s">
        <v>195</v>
      </c>
      <c r="W3" s="723"/>
      <c r="X3" s="724"/>
      <c r="Y3" s="724"/>
      <c r="Z3" s="4"/>
    </row>
    <row r="4" spans="1:26" ht="18" x14ac:dyDescent="0.2">
      <c r="A4" s="5"/>
      <c r="B4" s="5"/>
      <c r="C4" s="7"/>
      <c r="D4" s="8"/>
      <c r="E4" s="29"/>
      <c r="F4" s="29"/>
      <c r="G4" s="29" t="s">
        <v>168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8"/>
      <c r="X4" s="8"/>
      <c r="Y4" s="8"/>
      <c r="Z4" s="8"/>
    </row>
    <row r="5" spans="1:26" ht="18.75" x14ac:dyDescent="0.2">
      <c r="A5" s="5"/>
      <c r="B5" s="5"/>
      <c r="C5" s="680" t="s">
        <v>169</v>
      </c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680"/>
      <c r="O5" s="680"/>
      <c r="P5" s="680"/>
      <c r="Q5" s="680"/>
      <c r="R5" s="680"/>
      <c r="S5" s="680"/>
      <c r="T5" s="680"/>
      <c r="U5" s="680"/>
      <c r="V5" s="680"/>
      <c r="W5" s="680"/>
      <c r="X5" s="8"/>
      <c r="Y5" s="8"/>
      <c r="Z5" s="8"/>
    </row>
    <row r="6" spans="1:26" x14ac:dyDescent="0.2">
      <c r="A6" s="5"/>
      <c r="B6" s="5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8"/>
      <c r="Y6" s="8"/>
      <c r="Z6" s="8"/>
    </row>
    <row r="7" spans="1:26" ht="16.5" thickBot="1" x14ac:dyDescent="0.25">
      <c r="A7" s="599" t="s">
        <v>149</v>
      </c>
      <c r="B7" s="599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8"/>
      <c r="Y7" s="8"/>
      <c r="Z7" s="8"/>
    </row>
    <row r="8" spans="1:26" ht="16.5" thickBot="1" x14ac:dyDescent="0.25">
      <c r="A8" s="612"/>
      <c r="B8" s="614" t="s">
        <v>6</v>
      </c>
      <c r="C8" s="616" t="s">
        <v>7</v>
      </c>
      <c r="D8" s="148" t="s">
        <v>8</v>
      </c>
      <c r="E8" s="687" t="s">
        <v>92</v>
      </c>
      <c r="F8" s="675" t="s">
        <v>10</v>
      </c>
      <c r="G8" s="656" t="s">
        <v>11</v>
      </c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538"/>
      <c r="X8" s="10"/>
      <c r="Y8" s="10"/>
      <c r="Z8" s="10"/>
    </row>
    <row r="9" spans="1:26" ht="16.5" thickBot="1" x14ac:dyDescent="0.25">
      <c r="A9" s="613"/>
      <c r="B9" s="615"/>
      <c r="C9" s="617"/>
      <c r="D9" s="204" t="s">
        <v>13</v>
      </c>
      <c r="E9" s="688"/>
      <c r="F9" s="676"/>
      <c r="G9" s="656">
        <v>1</v>
      </c>
      <c r="H9" s="657"/>
      <c r="I9" s="657"/>
      <c r="J9" s="658"/>
      <c r="K9" s="656">
        <v>2</v>
      </c>
      <c r="L9" s="657"/>
      <c r="M9" s="657"/>
      <c r="N9" s="658"/>
      <c r="O9" s="656">
        <v>3</v>
      </c>
      <c r="P9" s="657"/>
      <c r="Q9" s="657"/>
      <c r="R9" s="658"/>
      <c r="S9" s="656">
        <v>4</v>
      </c>
      <c r="T9" s="657"/>
      <c r="U9" s="657"/>
      <c r="V9" s="657"/>
      <c r="W9" s="458" t="s">
        <v>93</v>
      </c>
      <c r="X9" s="10"/>
      <c r="Y9" s="10"/>
      <c r="Z9" s="10"/>
    </row>
    <row r="10" spans="1:26" ht="16.5" thickBot="1" x14ac:dyDescent="0.25">
      <c r="A10" s="609" t="s">
        <v>94</v>
      </c>
      <c r="B10" s="722"/>
      <c r="C10" s="611"/>
      <c r="D10" s="275"/>
      <c r="E10" s="276"/>
      <c r="F10" s="277"/>
      <c r="G10" s="275" t="s">
        <v>18</v>
      </c>
      <c r="H10" s="278" t="s">
        <v>19</v>
      </c>
      <c r="I10" s="278" t="s">
        <v>20</v>
      </c>
      <c r="J10" s="279" t="s">
        <v>21</v>
      </c>
      <c r="K10" s="275" t="s">
        <v>18</v>
      </c>
      <c r="L10" s="278" t="s">
        <v>19</v>
      </c>
      <c r="M10" s="278" t="s">
        <v>20</v>
      </c>
      <c r="N10" s="279" t="s">
        <v>21</v>
      </c>
      <c r="O10" s="275" t="s">
        <v>18</v>
      </c>
      <c r="P10" s="278" t="s">
        <v>19</v>
      </c>
      <c r="Q10" s="278" t="s">
        <v>20</v>
      </c>
      <c r="R10" s="279" t="s">
        <v>21</v>
      </c>
      <c r="S10" s="275" t="s">
        <v>18</v>
      </c>
      <c r="T10" s="278" t="s">
        <v>19</v>
      </c>
      <c r="U10" s="278" t="s">
        <v>20</v>
      </c>
      <c r="V10" s="560" t="s">
        <v>21</v>
      </c>
      <c r="W10" s="566" t="s">
        <v>6</v>
      </c>
      <c r="X10" s="10"/>
      <c r="Y10" s="10"/>
      <c r="Z10" s="10"/>
    </row>
    <row r="11" spans="1:26" ht="16.5" thickBot="1" x14ac:dyDescent="0.25">
      <c r="A11" s="672" t="s">
        <v>95</v>
      </c>
      <c r="B11" s="673"/>
      <c r="C11" s="674"/>
      <c r="D11" s="273">
        <f>SUM(D12:D15)</f>
        <v>13</v>
      </c>
      <c r="E11" s="273">
        <f>SUM(E12:E15)</f>
        <v>17</v>
      </c>
      <c r="F11" s="274"/>
      <c r="G11" s="171">
        <v>0</v>
      </c>
      <c r="H11" s="172">
        <v>0</v>
      </c>
      <c r="I11" s="173"/>
      <c r="J11" s="175">
        <v>0</v>
      </c>
      <c r="K11" s="171">
        <f>SUM(K12:K15)</f>
        <v>0</v>
      </c>
      <c r="L11" s="171">
        <f t="shared" ref="L11:P11" si="0">SUM(L12:L15)</f>
        <v>4</v>
      </c>
      <c r="M11" s="171"/>
      <c r="N11" s="171">
        <f t="shared" si="0"/>
        <v>5</v>
      </c>
      <c r="O11" s="171">
        <f t="shared" si="0"/>
        <v>2</v>
      </c>
      <c r="P11" s="171">
        <f t="shared" si="0"/>
        <v>4</v>
      </c>
      <c r="Q11" s="171"/>
      <c r="R11" s="171">
        <f t="shared" ref="R11:T11" si="1">SUM(R12:R15)</f>
        <v>8</v>
      </c>
      <c r="S11" s="171">
        <f t="shared" si="1"/>
        <v>1</v>
      </c>
      <c r="T11" s="171">
        <f t="shared" si="1"/>
        <v>2</v>
      </c>
      <c r="U11" s="171"/>
      <c r="V11" s="561">
        <f t="shared" ref="V11" si="2">SUM(V12:V15)</f>
        <v>4</v>
      </c>
      <c r="W11" s="176"/>
      <c r="X11" s="10"/>
      <c r="Y11" s="10"/>
      <c r="Z11" s="10"/>
    </row>
    <row r="12" spans="1:26" ht="15.75" x14ac:dyDescent="0.2">
      <c r="A12" s="462" t="s">
        <v>56</v>
      </c>
      <c r="B12" s="573" t="s">
        <v>177</v>
      </c>
      <c r="C12" s="574" t="s">
        <v>170</v>
      </c>
      <c r="D12" s="539">
        <f>SUM(G12,H12,K12,L12,O12,P12,T12,S12)</f>
        <v>4</v>
      </c>
      <c r="E12" s="540">
        <f>SUM(J12,N12,R12,V12)</f>
        <v>5</v>
      </c>
      <c r="F12" s="541" t="s">
        <v>58</v>
      </c>
      <c r="G12" s="542"/>
      <c r="H12" s="543"/>
      <c r="I12" s="544"/>
      <c r="J12" s="545"/>
      <c r="K12" s="144">
        <v>0</v>
      </c>
      <c r="L12" s="543">
        <v>4</v>
      </c>
      <c r="M12" s="145" t="s">
        <v>25</v>
      </c>
      <c r="N12" s="545">
        <v>5</v>
      </c>
      <c r="O12" s="542"/>
      <c r="P12" s="543"/>
      <c r="Q12" s="543"/>
      <c r="R12" s="545"/>
      <c r="S12" s="542"/>
      <c r="T12" s="543"/>
      <c r="U12" s="543"/>
      <c r="V12" s="541"/>
      <c r="W12" s="460"/>
      <c r="X12" s="103"/>
      <c r="Y12" s="103"/>
      <c r="Z12" s="103"/>
    </row>
    <row r="13" spans="1:26" ht="15.75" x14ac:dyDescent="0.2">
      <c r="A13" s="462" t="s">
        <v>59</v>
      </c>
      <c r="B13" s="573" t="s">
        <v>178</v>
      </c>
      <c r="C13" s="575" t="s">
        <v>185</v>
      </c>
      <c r="D13" s="546">
        <f>SUM(G13,H13,K13,L13,O13,P13,T13,S13)</f>
        <v>3</v>
      </c>
      <c r="E13" s="540">
        <f>SUM(J13,N13,R13,V13)</f>
        <v>4</v>
      </c>
      <c r="F13" s="547" t="s">
        <v>58</v>
      </c>
      <c r="G13" s="548"/>
      <c r="H13" s="549"/>
      <c r="I13" s="550"/>
      <c r="J13" s="551"/>
      <c r="K13" s="548"/>
      <c r="L13" s="549"/>
      <c r="M13" s="549"/>
      <c r="N13" s="551"/>
      <c r="O13" s="548">
        <v>1</v>
      </c>
      <c r="P13" s="549">
        <v>2</v>
      </c>
      <c r="Q13" s="549" t="s">
        <v>25</v>
      </c>
      <c r="R13" s="551">
        <v>4</v>
      </c>
      <c r="S13" s="548"/>
      <c r="T13" s="549"/>
      <c r="U13" s="549"/>
      <c r="V13" s="547"/>
      <c r="W13" s="552"/>
      <c r="X13" s="103"/>
      <c r="Y13" s="103"/>
      <c r="Z13" s="103"/>
    </row>
    <row r="14" spans="1:26" ht="15.75" x14ac:dyDescent="0.2">
      <c r="A14" s="462" t="s">
        <v>61</v>
      </c>
      <c r="B14" s="573" t="s">
        <v>179</v>
      </c>
      <c r="C14" s="575" t="s">
        <v>186</v>
      </c>
      <c r="D14" s="546">
        <f>SUM(G14,H14,K14,L14,O14,P14,T14,S14)</f>
        <v>3</v>
      </c>
      <c r="E14" s="540">
        <f>SUM(J14,N14,R14,V14)</f>
        <v>4</v>
      </c>
      <c r="F14" s="547" t="s">
        <v>58</v>
      </c>
      <c r="G14" s="548"/>
      <c r="H14" s="549"/>
      <c r="I14" s="550"/>
      <c r="J14" s="551"/>
      <c r="K14" s="548"/>
      <c r="L14" s="549"/>
      <c r="M14" s="549"/>
      <c r="N14" s="551"/>
      <c r="O14" s="548">
        <v>1</v>
      </c>
      <c r="P14" s="549">
        <v>2</v>
      </c>
      <c r="Q14" s="549" t="s">
        <v>38</v>
      </c>
      <c r="R14" s="551">
        <v>4</v>
      </c>
      <c r="S14" s="548"/>
      <c r="T14" s="549"/>
      <c r="U14" s="549"/>
      <c r="V14" s="547"/>
      <c r="W14" s="552"/>
      <c r="X14" s="103"/>
      <c r="Y14" s="103"/>
      <c r="Z14" s="103"/>
    </row>
    <row r="15" spans="1:26" ht="16.5" thickBot="1" x14ac:dyDescent="0.25">
      <c r="A15" s="462" t="s">
        <v>64</v>
      </c>
      <c r="B15" s="573" t="s">
        <v>180</v>
      </c>
      <c r="C15" s="575" t="s">
        <v>171</v>
      </c>
      <c r="D15" s="546">
        <f>SUM(G15,H15,K15,L15,O15,P15,T15,S15)</f>
        <v>3</v>
      </c>
      <c r="E15" s="540">
        <f>SUM(J15,N15,R15,V15)</f>
        <v>4</v>
      </c>
      <c r="F15" s="547" t="s">
        <v>58</v>
      </c>
      <c r="G15" s="548"/>
      <c r="H15" s="549"/>
      <c r="I15" s="550"/>
      <c r="J15" s="551"/>
      <c r="K15" s="548"/>
      <c r="L15" s="549"/>
      <c r="M15" s="549"/>
      <c r="N15" s="551"/>
      <c r="O15" s="548"/>
      <c r="P15" s="549"/>
      <c r="Q15" s="549"/>
      <c r="R15" s="551"/>
      <c r="S15" s="548">
        <v>1</v>
      </c>
      <c r="T15" s="549">
        <v>2</v>
      </c>
      <c r="U15" s="549" t="s">
        <v>25</v>
      </c>
      <c r="V15" s="547">
        <v>4</v>
      </c>
      <c r="W15" s="412"/>
      <c r="X15" s="103"/>
      <c r="Y15" s="103"/>
      <c r="Z15" s="103"/>
    </row>
    <row r="16" spans="1:26" ht="16.5" thickBot="1" x14ac:dyDescent="0.25">
      <c r="A16" s="719" t="s">
        <v>102</v>
      </c>
      <c r="B16" s="720"/>
      <c r="C16" s="721"/>
      <c r="D16" s="272">
        <f>SUM(D17:D20)</f>
        <v>34</v>
      </c>
      <c r="E16" s="273">
        <f>SUM(E17:E20)</f>
        <v>42</v>
      </c>
      <c r="F16" s="274"/>
      <c r="G16" s="171">
        <f>SUM(G17:G20)</f>
        <v>0</v>
      </c>
      <c r="H16" s="172">
        <f>SUM(H17:H20)</f>
        <v>0</v>
      </c>
      <c r="I16" s="173"/>
      <c r="J16" s="243">
        <f>SUM(J17:J20)</f>
        <v>0</v>
      </c>
      <c r="K16" s="171">
        <f>SUM(K17:K20)</f>
        <v>1</v>
      </c>
      <c r="L16" s="172">
        <f>SUM(L17:L20)</f>
        <v>2</v>
      </c>
      <c r="M16" s="174"/>
      <c r="N16" s="243">
        <f>SUM(N17:N20)</f>
        <v>4</v>
      </c>
      <c r="O16" s="171">
        <f>SUM(O17:O20)</f>
        <v>1</v>
      </c>
      <c r="P16" s="172">
        <f>SUM(P17:P20)</f>
        <v>10</v>
      </c>
      <c r="Q16" s="172"/>
      <c r="R16" s="243">
        <f>SUM(R17:R20)</f>
        <v>14</v>
      </c>
      <c r="S16" s="171">
        <f>SUM(S17:S20)</f>
        <v>1</v>
      </c>
      <c r="T16" s="172">
        <f>SUM(T17:T20)</f>
        <v>19</v>
      </c>
      <c r="U16" s="172"/>
      <c r="V16" s="562">
        <f>SUM(V17:V20)</f>
        <v>24</v>
      </c>
      <c r="W16" s="176"/>
      <c r="X16" s="10"/>
      <c r="Y16" s="10"/>
      <c r="Z16" s="10"/>
    </row>
    <row r="17" spans="1:26" ht="15.75" x14ac:dyDescent="0.2">
      <c r="A17" s="462" t="s">
        <v>68</v>
      </c>
      <c r="B17" s="573" t="s">
        <v>181</v>
      </c>
      <c r="C17" s="574" t="s">
        <v>172</v>
      </c>
      <c r="D17" s="539">
        <f>SUM(G17,H17,K17,L17,O17,P17,S17,T17)</f>
        <v>3</v>
      </c>
      <c r="E17" s="540">
        <f>SUM(J17,N17,R17,V17)</f>
        <v>4</v>
      </c>
      <c r="F17" s="541" t="s">
        <v>58</v>
      </c>
      <c r="G17" s="542"/>
      <c r="H17" s="543"/>
      <c r="I17" s="544"/>
      <c r="J17" s="545"/>
      <c r="K17" s="542">
        <v>1</v>
      </c>
      <c r="L17" s="543">
        <v>2</v>
      </c>
      <c r="M17" s="182" t="s">
        <v>25</v>
      </c>
      <c r="N17" s="545">
        <v>4</v>
      </c>
      <c r="O17" s="542"/>
      <c r="P17" s="543"/>
      <c r="Q17" s="543"/>
      <c r="R17" s="545"/>
      <c r="S17" s="542"/>
      <c r="T17" s="543"/>
      <c r="U17" s="543"/>
      <c r="V17" s="541"/>
      <c r="W17" s="460"/>
      <c r="X17" s="103"/>
      <c r="Y17" s="103"/>
      <c r="Z17" s="103"/>
    </row>
    <row r="18" spans="1:26" ht="15.75" x14ac:dyDescent="0.2">
      <c r="A18" s="462" t="s">
        <v>71</v>
      </c>
      <c r="B18" s="445" t="s">
        <v>182</v>
      </c>
      <c r="C18" s="574" t="s">
        <v>173</v>
      </c>
      <c r="D18" s="449">
        <f>SUM(G18,H18,K18,L18,O18,P18,S18,T18)</f>
        <v>3</v>
      </c>
      <c r="E18" s="553">
        <f>SUM(J18,N18,R18,V18)</f>
        <v>4</v>
      </c>
      <c r="F18" s="207" t="s">
        <v>58</v>
      </c>
      <c r="G18" s="120"/>
      <c r="H18" s="112"/>
      <c r="I18" s="113"/>
      <c r="J18" s="199"/>
      <c r="K18" s="120"/>
      <c r="L18" s="112"/>
      <c r="M18" s="112"/>
      <c r="N18" s="199"/>
      <c r="O18" s="120">
        <v>1</v>
      </c>
      <c r="P18" s="112">
        <v>2</v>
      </c>
      <c r="Q18" s="114" t="s">
        <v>38</v>
      </c>
      <c r="R18" s="199">
        <v>4</v>
      </c>
      <c r="S18" s="120"/>
      <c r="T18" s="112"/>
      <c r="U18" s="112"/>
      <c r="V18" s="207"/>
      <c r="W18" s="412"/>
      <c r="X18" s="103"/>
      <c r="Y18" s="103"/>
      <c r="Z18" s="103"/>
    </row>
    <row r="19" spans="1:26" ht="15.75" x14ac:dyDescent="0.2">
      <c r="A19" s="462" t="s">
        <v>74</v>
      </c>
      <c r="B19" s="445" t="s">
        <v>183</v>
      </c>
      <c r="C19" s="137" t="s">
        <v>174</v>
      </c>
      <c r="D19" s="449">
        <f>SUM(G19,H19,K19,L19,O19,P19,S19,T19)</f>
        <v>4</v>
      </c>
      <c r="E19" s="553">
        <f>SUM(J19,N19,R19,V19)</f>
        <v>4</v>
      </c>
      <c r="F19" s="207" t="s">
        <v>58</v>
      </c>
      <c r="G19" s="120"/>
      <c r="H19" s="112"/>
      <c r="I19" s="113"/>
      <c r="J19" s="199"/>
      <c r="K19" s="120"/>
      <c r="L19" s="112"/>
      <c r="M19" s="112"/>
      <c r="N19" s="199"/>
      <c r="O19" s="120"/>
      <c r="P19" s="112"/>
      <c r="Q19" s="112"/>
      <c r="R19" s="199"/>
      <c r="S19" s="120">
        <v>1</v>
      </c>
      <c r="T19" s="112">
        <v>3</v>
      </c>
      <c r="U19" s="114" t="s">
        <v>25</v>
      </c>
      <c r="V19" s="207">
        <v>4</v>
      </c>
      <c r="W19" s="412"/>
      <c r="X19" s="103"/>
      <c r="Y19" s="103"/>
      <c r="Z19" s="103"/>
    </row>
    <row r="20" spans="1:26" ht="16.5" thickBot="1" x14ac:dyDescent="0.25">
      <c r="A20" s="462" t="s">
        <v>76</v>
      </c>
      <c r="B20" s="573" t="s">
        <v>184</v>
      </c>
      <c r="C20" s="486" t="s">
        <v>78</v>
      </c>
      <c r="D20" s="258">
        <f>SUM(G20,H20,K20,L20,O20,P20,S20,T20)</f>
        <v>24</v>
      </c>
      <c r="E20" s="259">
        <f>SUM(J20,N20,R20,V20)</f>
        <v>30</v>
      </c>
      <c r="F20" s="260" t="s">
        <v>58</v>
      </c>
      <c r="G20" s="164"/>
      <c r="H20" s="165"/>
      <c r="I20" s="166"/>
      <c r="J20" s="261"/>
      <c r="K20" s="164"/>
      <c r="L20" s="165"/>
      <c r="M20" s="165"/>
      <c r="N20" s="261"/>
      <c r="O20" s="262">
        <v>0</v>
      </c>
      <c r="P20" s="263">
        <v>8</v>
      </c>
      <c r="Q20" s="263" t="s">
        <v>38</v>
      </c>
      <c r="R20" s="264">
        <v>10</v>
      </c>
      <c r="S20" s="262">
        <v>0</v>
      </c>
      <c r="T20" s="263">
        <v>16</v>
      </c>
      <c r="U20" s="263" t="s">
        <v>38</v>
      </c>
      <c r="V20" s="563">
        <v>20</v>
      </c>
      <c r="W20" s="554"/>
      <c r="X20" s="10"/>
      <c r="Y20" s="10"/>
      <c r="Z20" s="10"/>
    </row>
    <row r="21" spans="1:26" ht="15.75" x14ac:dyDescent="0.2">
      <c r="A21" s="681" t="s">
        <v>79</v>
      </c>
      <c r="B21" s="682"/>
      <c r="C21" s="683"/>
      <c r="D21" s="268">
        <f>D11+D16</f>
        <v>47</v>
      </c>
      <c r="E21" s="201">
        <f>SUM(E16,E11)</f>
        <v>59</v>
      </c>
      <c r="F21" s="209"/>
      <c r="G21" s="661">
        <f>SUM(G11,H11,G16,H16)</f>
        <v>0</v>
      </c>
      <c r="H21" s="662"/>
      <c r="I21" s="202"/>
      <c r="J21" s="203">
        <f>SUM(J11,J16)</f>
        <v>0</v>
      </c>
      <c r="K21" s="661">
        <f>SUM(K11,L11,K16,L16)</f>
        <v>7</v>
      </c>
      <c r="L21" s="662"/>
      <c r="M21" s="202"/>
      <c r="N21" s="203">
        <f>N11+N17</f>
        <v>9</v>
      </c>
      <c r="O21" s="661">
        <f>SUM(O11,P11,O16,P16)</f>
        <v>17</v>
      </c>
      <c r="P21" s="662"/>
      <c r="Q21" s="202"/>
      <c r="R21" s="203">
        <f>SUM(R11,R16)</f>
        <v>22</v>
      </c>
      <c r="S21" s="661">
        <f>SUM(S11,T11,S16,T16)</f>
        <v>23</v>
      </c>
      <c r="T21" s="662"/>
      <c r="U21" s="202"/>
      <c r="V21" s="209">
        <f>SUM(V11,V16)</f>
        <v>28</v>
      </c>
      <c r="W21" s="571"/>
      <c r="X21" s="10"/>
      <c r="Y21" s="10"/>
      <c r="Z21" s="10"/>
    </row>
    <row r="22" spans="1:26" ht="15.75" x14ac:dyDescent="0.2">
      <c r="A22" s="684" t="s">
        <v>80</v>
      </c>
      <c r="B22" s="685"/>
      <c r="C22" s="686"/>
      <c r="D22" s="11">
        <f>SUM(G22,K22,O22,S22)</f>
        <v>41</v>
      </c>
      <c r="E22" s="111">
        <f>J22+N22+R22+V22</f>
        <v>53</v>
      </c>
      <c r="F22" s="14"/>
      <c r="G22" s="663">
        <f>[1]MSc_N_Alap!$G$28+[1]MSc_N_Alap!$H$28</f>
        <v>23</v>
      </c>
      <c r="H22" s="664"/>
      <c r="I22" s="13"/>
      <c r="J22" s="12">
        <f>[1]MSc_N_Alap!$J$28</f>
        <v>29</v>
      </c>
      <c r="K22" s="663">
        <f>[1]MSc_N_Alap!$K$28+[1]MSc_N_Alap!$L$28</f>
        <v>12</v>
      </c>
      <c r="L22" s="664"/>
      <c r="M22" s="13"/>
      <c r="N22" s="12">
        <f>[1]MSc_N_Alap!$N$28</f>
        <v>16</v>
      </c>
      <c r="O22" s="663">
        <f>[1]MSc_N_Alap!$O$28+[1]MSc_N_Alap!$P$28</f>
        <v>6</v>
      </c>
      <c r="P22" s="664"/>
      <c r="Q22" s="13"/>
      <c r="R22" s="12">
        <f>[1]MSc_N_Alap!$R$28</f>
        <v>8</v>
      </c>
      <c r="S22" s="663">
        <f>[1]MSc_N_Alap!$S$28+[1]MSc_N_Alap!$T$28</f>
        <v>0</v>
      </c>
      <c r="T22" s="664"/>
      <c r="U22" s="13"/>
      <c r="V22" s="14">
        <f>[1]MSc_N_Alap!$V$28</f>
        <v>0</v>
      </c>
      <c r="W22" s="572"/>
      <c r="X22" s="10"/>
      <c r="Y22" s="10"/>
      <c r="Z22" s="10"/>
    </row>
    <row r="23" spans="1:26" ht="15.75" x14ac:dyDescent="0.2">
      <c r="A23" s="684" t="s">
        <v>81</v>
      </c>
      <c r="B23" s="685"/>
      <c r="C23" s="686"/>
      <c r="D23" s="11">
        <f>SUM(G23,K23,O23,S23)</f>
        <v>4</v>
      </c>
      <c r="E23" s="111">
        <f t="shared" ref="E23" si="3">SUM(J23,N23,R23,V23)</f>
        <v>6</v>
      </c>
      <c r="F23" s="14"/>
      <c r="G23" s="663">
        <v>0</v>
      </c>
      <c r="H23" s="664"/>
      <c r="I23" s="13"/>
      <c r="J23" s="12">
        <v>0</v>
      </c>
      <c r="K23" s="663">
        <v>2</v>
      </c>
      <c r="L23" s="664"/>
      <c r="M23" s="13"/>
      <c r="N23" s="12">
        <v>3</v>
      </c>
      <c r="O23" s="663">
        <v>0</v>
      </c>
      <c r="P23" s="664"/>
      <c r="Q23" s="13"/>
      <c r="R23" s="12">
        <v>0</v>
      </c>
      <c r="S23" s="663">
        <v>2</v>
      </c>
      <c r="T23" s="664"/>
      <c r="U23" s="13"/>
      <c r="V23" s="14">
        <v>3</v>
      </c>
      <c r="W23" s="572"/>
      <c r="X23" s="10"/>
      <c r="Y23" s="10"/>
      <c r="Z23" s="10"/>
    </row>
    <row r="24" spans="1:26" ht="15.75" x14ac:dyDescent="0.2">
      <c r="A24" s="677" t="s">
        <v>82</v>
      </c>
      <c r="B24" s="678"/>
      <c r="C24" s="679"/>
      <c r="D24" s="251"/>
      <c r="E24" s="419"/>
      <c r="F24" s="420"/>
      <c r="G24" s="251"/>
      <c r="H24" s="248"/>
      <c r="I24" s="248"/>
      <c r="J24" s="252"/>
      <c r="K24" s="122"/>
      <c r="L24" s="114"/>
      <c r="M24" s="114"/>
      <c r="N24" s="123"/>
      <c r="O24" s="122"/>
      <c r="P24" s="114"/>
      <c r="Q24" s="114"/>
      <c r="R24" s="123"/>
      <c r="S24" s="251">
        <v>2</v>
      </c>
      <c r="T24" s="248">
        <v>0</v>
      </c>
      <c r="U24" s="248" t="s">
        <v>38</v>
      </c>
      <c r="V24" s="420">
        <v>3</v>
      </c>
      <c r="W24" s="517"/>
      <c r="X24" s="10"/>
      <c r="Y24" s="10"/>
      <c r="Z24" s="10"/>
    </row>
    <row r="25" spans="1:26" ht="16.5" thickBot="1" x14ac:dyDescent="0.25">
      <c r="A25" s="677" t="s">
        <v>83</v>
      </c>
      <c r="B25" s="678"/>
      <c r="C25" s="679"/>
      <c r="D25" s="251"/>
      <c r="E25" s="419"/>
      <c r="F25" s="420"/>
      <c r="G25" s="251"/>
      <c r="H25" s="248"/>
      <c r="I25" s="248"/>
      <c r="J25" s="252"/>
      <c r="K25" s="122">
        <v>2</v>
      </c>
      <c r="L25" s="114">
        <v>0</v>
      </c>
      <c r="M25" s="114" t="s">
        <v>38</v>
      </c>
      <c r="N25" s="123">
        <v>3</v>
      </c>
      <c r="O25" s="122"/>
      <c r="P25" s="114"/>
      <c r="Q25" s="114"/>
      <c r="R25" s="123"/>
      <c r="S25" s="251"/>
      <c r="T25" s="248"/>
      <c r="U25" s="248"/>
      <c r="V25" s="420"/>
      <c r="W25" s="518"/>
      <c r="X25" s="10"/>
      <c r="Y25" s="10"/>
      <c r="Z25" s="10"/>
    </row>
    <row r="26" spans="1:26" ht="16.5" thickBot="1" x14ac:dyDescent="0.25">
      <c r="A26" s="632" t="s">
        <v>147</v>
      </c>
      <c r="B26" s="633"/>
      <c r="C26" s="634"/>
      <c r="D26" s="503">
        <f>D27+D28</f>
        <v>2</v>
      </c>
      <c r="E26" s="503">
        <f>E27+E28</f>
        <v>2</v>
      </c>
      <c r="F26" s="504"/>
      <c r="G26" s="505"/>
      <c r="H26" s="506">
        <v>1</v>
      </c>
      <c r="I26" s="506"/>
      <c r="J26" s="507">
        <v>1</v>
      </c>
      <c r="K26" s="505"/>
      <c r="L26" s="506">
        <v>1</v>
      </c>
      <c r="M26" s="506"/>
      <c r="N26" s="507">
        <v>1</v>
      </c>
      <c r="O26" s="505"/>
      <c r="P26" s="506"/>
      <c r="Q26" s="506"/>
      <c r="R26" s="507"/>
      <c r="S26" s="508"/>
      <c r="T26" s="506"/>
      <c r="U26" s="506"/>
      <c r="V26" s="564"/>
      <c r="W26" s="515"/>
      <c r="X26" s="103"/>
      <c r="Y26" s="103"/>
      <c r="Z26" s="103"/>
    </row>
    <row r="27" spans="1:26" ht="15.75" x14ac:dyDescent="0.2">
      <c r="A27" s="500" t="s">
        <v>145</v>
      </c>
      <c r="B27" s="141"/>
      <c r="C27" s="501" t="s">
        <v>143</v>
      </c>
      <c r="D27" s="179">
        <f t="shared" ref="D27:D28" si="4">SUM(G27,H27,K27,L27,O27,P27,S27,T27)</f>
        <v>1</v>
      </c>
      <c r="E27" s="179">
        <f t="shared" ref="E27:E28" si="5">SUM(J27,N27,R27,V27)</f>
        <v>1</v>
      </c>
      <c r="F27" s="492"/>
      <c r="G27" s="493">
        <v>0</v>
      </c>
      <c r="H27" s="494">
        <v>1</v>
      </c>
      <c r="I27" s="494" t="s">
        <v>151</v>
      </c>
      <c r="J27" s="495">
        <v>1</v>
      </c>
      <c r="K27" s="493"/>
      <c r="L27" s="494"/>
      <c r="M27" s="494"/>
      <c r="N27" s="495"/>
      <c r="O27" s="493"/>
      <c r="P27" s="494"/>
      <c r="Q27" s="494"/>
      <c r="R27" s="495"/>
      <c r="S27" s="496"/>
      <c r="T27" s="494"/>
      <c r="U27" s="494"/>
      <c r="V27" s="565"/>
      <c r="W27" s="460"/>
      <c r="X27" s="103"/>
      <c r="Y27" s="103"/>
      <c r="Z27" s="103"/>
    </row>
    <row r="28" spans="1:26" ht="16.5" thickBot="1" x14ac:dyDescent="0.25">
      <c r="A28" s="525" t="s">
        <v>146</v>
      </c>
      <c r="B28" s="485"/>
      <c r="C28" s="486" t="s">
        <v>144</v>
      </c>
      <c r="D28" s="133">
        <f t="shared" si="4"/>
        <v>1</v>
      </c>
      <c r="E28" s="133">
        <f t="shared" si="5"/>
        <v>1</v>
      </c>
      <c r="F28" s="130"/>
      <c r="G28" s="124"/>
      <c r="H28" s="125"/>
      <c r="I28" s="126"/>
      <c r="J28" s="127"/>
      <c r="K28" s="124">
        <v>0</v>
      </c>
      <c r="L28" s="125">
        <v>1</v>
      </c>
      <c r="M28" s="126" t="s">
        <v>151</v>
      </c>
      <c r="N28" s="127">
        <v>1</v>
      </c>
      <c r="O28" s="124"/>
      <c r="P28" s="125"/>
      <c r="Q28" s="125"/>
      <c r="R28" s="127"/>
      <c r="S28" s="233"/>
      <c r="T28" s="125"/>
      <c r="U28" s="126"/>
      <c r="V28" s="502"/>
      <c r="W28" s="568" t="s">
        <v>143</v>
      </c>
      <c r="X28" s="103"/>
      <c r="Y28" s="103"/>
      <c r="Z28" s="103"/>
    </row>
    <row r="29" spans="1:26" ht="16.5" thickBot="1" x14ac:dyDescent="0.25">
      <c r="A29" s="665" t="s">
        <v>84</v>
      </c>
      <c r="B29" s="666"/>
      <c r="C29" s="667"/>
      <c r="D29" s="555">
        <f>D21+D22+D23+D26</f>
        <v>94</v>
      </c>
      <c r="E29" s="556">
        <f>E21+E22+E23+E27+E28</f>
        <v>120</v>
      </c>
      <c r="F29" s="557"/>
      <c r="G29" s="717">
        <f>SUM(G27:H27)</f>
        <v>1</v>
      </c>
      <c r="H29" s="718"/>
      <c r="I29" s="558"/>
      <c r="J29" s="559">
        <f>J21+J22+J27+J23</f>
        <v>30</v>
      </c>
      <c r="K29" s="717">
        <f>SUM(K28:L28)</f>
        <v>1</v>
      </c>
      <c r="L29" s="718"/>
      <c r="M29" s="558"/>
      <c r="N29" s="559">
        <f>N21+N22+N23+N28</f>
        <v>29</v>
      </c>
      <c r="O29" s="717"/>
      <c r="P29" s="718"/>
      <c r="Q29" s="558"/>
      <c r="R29" s="559">
        <f>SUM(R21,R22,R23)</f>
        <v>30</v>
      </c>
      <c r="S29" s="555"/>
      <c r="T29" s="558"/>
      <c r="U29" s="558"/>
      <c r="V29" s="557">
        <f>SUM(V21,V22,V23)</f>
        <v>31</v>
      </c>
      <c r="W29" s="570"/>
      <c r="X29" s="10"/>
      <c r="Y29" s="10"/>
      <c r="Z29" s="10"/>
    </row>
    <row r="30" spans="1:26" ht="15.75" x14ac:dyDescent="0.2">
      <c r="A30" s="140"/>
      <c r="B30" s="434"/>
      <c r="C30" s="266" t="s">
        <v>85</v>
      </c>
      <c r="D30" s="144"/>
      <c r="E30" s="145"/>
      <c r="F30" s="267"/>
      <c r="G30" s="659">
        <f>SUM(G21,G22,G23,G29)</f>
        <v>24</v>
      </c>
      <c r="H30" s="660"/>
      <c r="I30" s="145"/>
      <c r="J30" s="219"/>
      <c r="K30" s="659">
        <f>SUM(K21,K22,K23,K29)</f>
        <v>22</v>
      </c>
      <c r="L30" s="660"/>
      <c r="M30" s="145"/>
      <c r="N30" s="219"/>
      <c r="O30" s="659">
        <f>SUM(O21,O22,O23)</f>
        <v>23</v>
      </c>
      <c r="P30" s="660"/>
      <c r="Q30" s="145"/>
      <c r="R30" s="219"/>
      <c r="S30" s="659">
        <f>SUM(S21,S22,S23)</f>
        <v>25</v>
      </c>
      <c r="T30" s="660"/>
      <c r="U30" s="145"/>
      <c r="V30" s="267"/>
      <c r="W30" s="569"/>
      <c r="X30" s="10"/>
      <c r="Y30" s="10"/>
      <c r="Z30" s="10"/>
    </row>
    <row r="31" spans="1:26" ht="15.75" x14ac:dyDescent="0.2">
      <c r="A31" s="119"/>
      <c r="B31" s="435"/>
      <c r="C31" s="198" t="s">
        <v>86</v>
      </c>
      <c r="D31" s="120"/>
      <c r="E31" s="112"/>
      <c r="F31" s="207"/>
      <c r="G31" s="120"/>
      <c r="H31" s="112"/>
      <c r="I31" s="112" t="e">
        <f>COUNTIF([1]MSc_N_Alap!I12:I24,"é")+COUNTIF(I12:I20,"é")</f>
        <v>#VALUE!</v>
      </c>
      <c r="J31" s="199"/>
      <c r="K31" s="120"/>
      <c r="L31" s="112"/>
      <c r="M31" s="112" t="e">
        <f>COUNTIF([1]MSc_N_Alap!M12:M25,"é")+COUNTIF(M12:M20,"é")+1</f>
        <v>#VALUE!</v>
      </c>
      <c r="N31" s="199"/>
      <c r="O31" s="120"/>
      <c r="P31" s="112"/>
      <c r="Q31" s="112" t="e">
        <f>COUNTIF([1]MSc_N_Alap!Q12:Q25,"é")+COUNTIF(Q12:Q25,"é")</f>
        <v>#VALUE!</v>
      </c>
      <c r="R31" s="199"/>
      <c r="S31" s="120"/>
      <c r="T31" s="112"/>
      <c r="U31" s="112" t="e">
        <f>COUNTIF([1]MSc_N_Alap!U12:U24,"é")+COUNTIF(U12:U25,"é")</f>
        <v>#VALUE!</v>
      </c>
      <c r="V31" s="207"/>
      <c r="W31" s="131"/>
      <c r="X31" s="10"/>
      <c r="Y31" s="10"/>
      <c r="Z31" s="10"/>
    </row>
    <row r="32" spans="1:26" ht="16.5" thickBot="1" x14ac:dyDescent="0.25">
      <c r="A32" s="204"/>
      <c r="B32" s="436"/>
      <c r="C32" s="257" t="s">
        <v>87</v>
      </c>
      <c r="D32" s="212"/>
      <c r="E32" s="205"/>
      <c r="F32" s="210"/>
      <c r="G32" s="212"/>
      <c r="H32" s="205"/>
      <c r="I32" s="205" t="e">
        <f>COUNTIF([1]MSc_N_Alap!I12:I75,"v")+COUNTIF(I12:I20,"v")</f>
        <v>#VALUE!</v>
      </c>
      <c r="J32" s="206"/>
      <c r="K32" s="212"/>
      <c r="L32" s="205"/>
      <c r="M32" s="205">
        <v>5</v>
      </c>
      <c r="N32" s="206"/>
      <c r="O32" s="212"/>
      <c r="P32" s="205"/>
      <c r="Q32" s="205" t="e">
        <f>COUNTIF([1]MSc_N_Alap!Q12:Q25,"v")+COUNTIF(Q12:Q25,"v")</f>
        <v>#VALUE!</v>
      </c>
      <c r="R32" s="206"/>
      <c r="S32" s="212"/>
      <c r="T32" s="205"/>
      <c r="U32" s="205" t="e">
        <f>COUNTIF([1]MSc_N_Alap!U12:U25,"v")+COUNTIF(U12:U20,"v")</f>
        <v>#VALUE!</v>
      </c>
      <c r="V32" s="210"/>
      <c r="W32" s="567"/>
      <c r="X32" s="10"/>
      <c r="Y32" s="10"/>
      <c r="Z32" s="10"/>
    </row>
    <row r="33" spans="1:26" x14ac:dyDescent="0.2">
      <c r="A33" s="5"/>
      <c r="B33" s="5"/>
      <c r="C33" s="19"/>
      <c r="D33" s="22"/>
      <c r="E33" s="23"/>
      <c r="F33" s="23"/>
      <c r="G33" s="24"/>
      <c r="H33" s="24"/>
      <c r="I33" s="33"/>
      <c r="J33" s="25"/>
      <c r="K33" s="24"/>
      <c r="L33" s="24"/>
      <c r="M33" s="33"/>
      <c r="N33" s="25"/>
      <c r="O33" s="24"/>
      <c r="P33" s="24"/>
      <c r="Q33" s="33"/>
      <c r="R33" s="25"/>
      <c r="S33" s="24"/>
      <c r="T33" s="24"/>
      <c r="U33" s="33"/>
      <c r="V33" s="25"/>
      <c r="W33" s="25"/>
      <c r="X33" s="8"/>
      <c r="Y33" s="8"/>
      <c r="Z33" s="8"/>
    </row>
    <row r="34" spans="1:26" ht="15.75" x14ac:dyDescent="0.2">
      <c r="A34" s="5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8"/>
      <c r="U34" s="8"/>
      <c r="V34" s="8"/>
      <c r="W34" s="8"/>
      <c r="X34" s="8"/>
      <c r="Y34" s="8"/>
      <c r="Z34" s="8"/>
    </row>
    <row r="35" spans="1:26" ht="15.75" x14ac:dyDescent="0.2">
      <c r="A35" s="5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8"/>
      <c r="U35" s="8"/>
      <c r="V35" s="8"/>
      <c r="W35" s="8"/>
      <c r="X35" s="8"/>
      <c r="Y35" s="8"/>
      <c r="Z35" s="8"/>
    </row>
    <row r="36" spans="1:26" ht="18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193" t="s">
        <v>49</v>
      </c>
      <c r="X36" s="8"/>
      <c r="Y36" s="8"/>
      <c r="Z36" s="8"/>
    </row>
    <row r="37" spans="1:26" ht="15" x14ac:dyDescent="0.2">
      <c r="A37" s="8"/>
      <c r="B37" s="8"/>
      <c r="C37" s="478" t="s">
        <v>88</v>
      </c>
      <c r="D37" s="479">
        <f>SUM(G11,G16,K11,K16,O11,O16,S11,S16,[1]MSc_N_Alap!G11,[1]MSc_N_Alap!K11,[1]MSc_N_Alap!O11,[1]MSc_N_Alap!S11,[1]MSc_N_Alap!G16,[1]MSc_N_Alap!K16,[1]MSc_N_Alap!O16,[1]MSc_N_Alap!S16,[1]MSc_N_Alap!G20,[1]MSc_N_Alap!K20,[1]MSc_N_Alap!O20,[1]MSc_N_Alap!S20)</f>
        <v>24</v>
      </c>
      <c r="E37" s="480">
        <f>D37/D29</f>
        <v>0.25531914893617019</v>
      </c>
      <c r="F37" s="47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x14ac:dyDescent="0.2">
      <c r="A38" s="5"/>
      <c r="B38" s="5"/>
      <c r="C38" s="478" t="s">
        <v>89</v>
      </c>
      <c r="D38" s="479">
        <f>SUM(H11:I11,L11:M11,P11:Q11,T11:U11,H16:I16,L16:M16,P16:Q16,T16:U16,G23,K23,O23,S23,G29,K29,[1]MSc_N_Alap!H11:I11,[1]MSc_N_Alap!L11:M11,[1]MSc_N_Alap!P11:Q11,[1]MSc_N_Alap!T11:U11,[1]MSc_N_Alap!H16:I16,[1]MSc_N_Alap!L16:M16,[1]MSc_N_Alap!P16:Q16,[1]MSc_N_Alap!T16:U16,[1]MSc_N_Alap!H20:I20,[1]MSc_N_Alap!L20:M20,[1]MSc_N_Alap!P20:Q20,[1]MSc_N_Alap!T20:U20)</f>
        <v>70</v>
      </c>
      <c r="E38" s="481">
        <f>D38/D29</f>
        <v>0.74468085106382975</v>
      </c>
      <c r="F38" s="47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193" t="s">
        <v>50</v>
      </c>
      <c r="X38" s="8"/>
      <c r="Y38" s="8"/>
      <c r="Z38" s="8"/>
    </row>
  </sheetData>
  <mergeCells count="44">
    <mergeCell ref="A10:C10"/>
    <mergeCell ref="V1:Z1"/>
    <mergeCell ref="V2:Y2"/>
    <mergeCell ref="V3:Y3"/>
    <mergeCell ref="C5:W5"/>
    <mergeCell ref="A7:W7"/>
    <mergeCell ref="A8:A9"/>
    <mergeCell ref="B8:B9"/>
    <mergeCell ref="C8:C9"/>
    <mergeCell ref="E8:E9"/>
    <mergeCell ref="F8:F9"/>
    <mergeCell ref="G8:V8"/>
    <mergeCell ref="G9:J9"/>
    <mergeCell ref="K9:N9"/>
    <mergeCell ref="O9:R9"/>
    <mergeCell ref="S9:V9"/>
    <mergeCell ref="A11:C11"/>
    <mergeCell ref="A16:C16"/>
    <mergeCell ref="A21:C21"/>
    <mergeCell ref="G21:H21"/>
    <mergeCell ref="K21:L21"/>
    <mergeCell ref="A24:C24"/>
    <mergeCell ref="S21:T21"/>
    <mergeCell ref="A22:C22"/>
    <mergeCell ref="G22:H22"/>
    <mergeCell ref="K22:L22"/>
    <mergeCell ref="O22:P22"/>
    <mergeCell ref="S22:T22"/>
    <mergeCell ref="O21:P21"/>
    <mergeCell ref="A23:C23"/>
    <mergeCell ref="G23:H23"/>
    <mergeCell ref="K23:L23"/>
    <mergeCell ref="O23:P23"/>
    <mergeCell ref="S23:T23"/>
    <mergeCell ref="G30:H30"/>
    <mergeCell ref="K30:L30"/>
    <mergeCell ref="O30:P30"/>
    <mergeCell ref="S30:T30"/>
    <mergeCell ref="A25:C25"/>
    <mergeCell ref="A26:C26"/>
    <mergeCell ref="A29:C29"/>
    <mergeCell ref="G29:H29"/>
    <mergeCell ref="K29:L29"/>
    <mergeCell ref="O29:P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>
    <pageSetUpPr fitToPage="1"/>
  </sheetPr>
  <dimension ref="A1:Y47"/>
  <sheetViews>
    <sheetView showGridLines="0" topLeftCell="A12" zoomScale="80" zoomScaleNormal="80" zoomScaleSheetLayoutView="75" zoomScalePageLayoutView="80" workbookViewId="0">
      <selection activeCell="Q21" sqref="Q21"/>
    </sheetView>
  </sheetViews>
  <sheetFormatPr defaultColWidth="9.140625" defaultRowHeight="12.75" x14ac:dyDescent="0.2"/>
  <cols>
    <col min="1" max="1" width="5.42578125" style="43" customWidth="1"/>
    <col min="2" max="2" width="17.140625" style="397" customWidth="1"/>
    <col min="3" max="3" width="59.85546875" style="44" customWidth="1"/>
    <col min="4" max="4" width="8.28515625" style="45" customWidth="1"/>
    <col min="5" max="5" width="8" style="45" customWidth="1"/>
    <col min="6" max="21" width="4.28515625" style="45" customWidth="1"/>
    <col min="22" max="22" width="23.7109375" style="69" customWidth="1"/>
    <col min="23" max="23" width="8.85546875" style="45" bestFit="1" customWidth="1"/>
    <col min="24" max="16384" width="9.140625" style="45"/>
  </cols>
  <sheetData>
    <row r="1" spans="1:25" s="40" customFormat="1" ht="18" x14ac:dyDescent="0.2">
      <c r="A1" s="38"/>
      <c r="B1" s="396"/>
      <c r="C1" s="39"/>
      <c r="F1" s="41"/>
      <c r="G1" s="41"/>
      <c r="H1" s="29"/>
      <c r="I1" s="29" t="s">
        <v>126</v>
      </c>
      <c r="J1" s="4"/>
      <c r="K1" s="29"/>
      <c r="L1" s="4"/>
      <c r="M1" s="41"/>
      <c r="R1" s="41"/>
      <c r="S1" s="41"/>
      <c r="T1" s="41"/>
      <c r="U1" s="41"/>
      <c r="V1" s="42"/>
    </row>
    <row r="2" spans="1:25" s="40" customFormat="1" ht="18" x14ac:dyDescent="0.2">
      <c r="A2" s="38"/>
      <c r="B2" s="396"/>
      <c r="C2" s="39"/>
      <c r="F2" s="41"/>
      <c r="G2" s="41"/>
      <c r="H2" s="29"/>
      <c r="I2" s="29" t="s">
        <v>3</v>
      </c>
      <c r="J2" s="4"/>
      <c r="K2" s="29"/>
      <c r="L2" s="4"/>
      <c r="M2" s="41"/>
      <c r="R2" s="41"/>
      <c r="S2" s="41"/>
      <c r="T2" s="41"/>
      <c r="U2" s="41"/>
      <c r="V2" s="42"/>
    </row>
    <row r="3" spans="1:25" s="40" customFormat="1" ht="18" x14ac:dyDescent="0.2">
      <c r="A3" s="38"/>
      <c r="B3" s="396"/>
      <c r="C3" s="39"/>
      <c r="F3" s="41"/>
      <c r="G3" s="41"/>
      <c r="H3" s="29"/>
      <c r="I3" s="29" t="s">
        <v>4</v>
      </c>
      <c r="J3" s="4"/>
      <c r="K3" s="29"/>
      <c r="L3" s="4"/>
      <c r="M3" s="41"/>
      <c r="R3" s="41"/>
      <c r="S3" s="41"/>
      <c r="T3" s="41"/>
      <c r="U3" s="41"/>
    </row>
    <row r="4" spans="1:25" ht="21.75" customHeight="1" x14ac:dyDescent="0.2">
      <c r="E4" s="41"/>
      <c r="F4" s="41"/>
      <c r="G4" s="41"/>
      <c r="H4" s="41"/>
      <c r="I4" s="41" t="s">
        <v>81</v>
      </c>
      <c r="J4" s="41"/>
      <c r="K4" s="41"/>
      <c r="L4" s="41"/>
      <c r="M4" s="41"/>
      <c r="R4" s="41"/>
      <c r="S4" s="41"/>
      <c r="T4" s="41"/>
      <c r="U4" s="41"/>
      <c r="V4" s="45"/>
    </row>
    <row r="5" spans="1:25" ht="33" customHeight="1" x14ac:dyDescent="0.2">
      <c r="A5" s="750"/>
      <c r="B5" s="750"/>
      <c r="C5" s="750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5"/>
    </row>
    <row r="6" spans="1:25" ht="25.5" customHeight="1" thickBot="1" x14ac:dyDescent="0.25">
      <c r="A6" s="726" t="s">
        <v>148</v>
      </c>
      <c r="B6" s="727"/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</row>
    <row r="7" spans="1:25" s="48" customFormat="1" ht="20.25" customHeight="1" thickBot="1" x14ac:dyDescent="0.25">
      <c r="A7" s="728"/>
      <c r="B7" s="730" t="s">
        <v>6</v>
      </c>
      <c r="C7" s="752" t="s">
        <v>7</v>
      </c>
      <c r="D7" s="382" t="s">
        <v>127</v>
      </c>
      <c r="E7" s="754" t="s">
        <v>9</v>
      </c>
      <c r="F7" s="738" t="s">
        <v>11</v>
      </c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40"/>
      <c r="V7" s="733" t="s">
        <v>12</v>
      </c>
      <c r="W7" s="751"/>
    </row>
    <row r="8" spans="1:25" s="48" customFormat="1" ht="20.25" customHeight="1" thickBot="1" x14ac:dyDescent="0.25">
      <c r="A8" s="729"/>
      <c r="B8" s="731"/>
      <c r="C8" s="753"/>
      <c r="D8" s="384" t="s">
        <v>13</v>
      </c>
      <c r="E8" s="755"/>
      <c r="F8" s="748" t="s">
        <v>14</v>
      </c>
      <c r="G8" s="589"/>
      <c r="H8" s="589"/>
      <c r="I8" s="590"/>
      <c r="J8" s="745" t="s">
        <v>15</v>
      </c>
      <c r="K8" s="746"/>
      <c r="L8" s="746"/>
      <c r="M8" s="749"/>
      <c r="N8" s="745" t="s">
        <v>16</v>
      </c>
      <c r="O8" s="746"/>
      <c r="P8" s="746"/>
      <c r="Q8" s="749"/>
      <c r="R8" s="745" t="s">
        <v>17</v>
      </c>
      <c r="S8" s="746"/>
      <c r="T8" s="746"/>
      <c r="U8" s="747"/>
      <c r="V8" s="734"/>
      <c r="W8" s="751"/>
    </row>
    <row r="9" spans="1:25" ht="18.75" customHeight="1" x14ac:dyDescent="0.2">
      <c r="A9" s="381"/>
      <c r="B9" s="398"/>
      <c r="C9" s="386"/>
      <c r="D9" s="402"/>
      <c r="E9" s="403"/>
      <c r="F9" s="385" t="s">
        <v>18</v>
      </c>
      <c r="G9" s="380" t="s">
        <v>19</v>
      </c>
      <c r="H9" s="380" t="s">
        <v>20</v>
      </c>
      <c r="I9" s="383" t="s">
        <v>21</v>
      </c>
      <c r="J9" s="382" t="s">
        <v>18</v>
      </c>
      <c r="K9" s="380" t="s">
        <v>19</v>
      </c>
      <c r="L9" s="380" t="s">
        <v>20</v>
      </c>
      <c r="M9" s="383" t="s">
        <v>21</v>
      </c>
      <c r="N9" s="382" t="s">
        <v>18</v>
      </c>
      <c r="O9" s="380" t="s">
        <v>19</v>
      </c>
      <c r="P9" s="380" t="s">
        <v>20</v>
      </c>
      <c r="Q9" s="383" t="s">
        <v>21</v>
      </c>
      <c r="R9" s="382" t="s">
        <v>18</v>
      </c>
      <c r="S9" s="380" t="s">
        <v>19</v>
      </c>
      <c r="T9" s="380" t="s">
        <v>20</v>
      </c>
      <c r="U9" s="389" t="s">
        <v>21</v>
      </c>
      <c r="V9" s="392" t="s">
        <v>6</v>
      </c>
    </row>
    <row r="10" spans="1:25" ht="15.75" customHeight="1" x14ac:dyDescent="0.2">
      <c r="A10" s="735" t="s">
        <v>81</v>
      </c>
      <c r="B10" s="736"/>
      <c r="C10" s="737"/>
      <c r="D10" s="49"/>
      <c r="E10" s="50"/>
      <c r="F10" s="372"/>
      <c r="G10" s="51"/>
      <c r="H10" s="51"/>
      <c r="I10" s="50"/>
      <c r="J10" s="49"/>
      <c r="K10" s="51"/>
      <c r="L10" s="51"/>
      <c r="M10" s="50"/>
      <c r="N10" s="52"/>
      <c r="O10" s="51"/>
      <c r="P10" s="51"/>
      <c r="Q10" s="50"/>
      <c r="R10" s="49"/>
      <c r="S10" s="51"/>
      <c r="T10" s="51"/>
      <c r="U10" s="371"/>
      <c r="V10" s="393"/>
    </row>
    <row r="11" spans="1:25" ht="18" customHeight="1" x14ac:dyDescent="0.2">
      <c r="A11" s="374" t="s">
        <v>14</v>
      </c>
      <c r="B11" s="399" t="s">
        <v>128</v>
      </c>
      <c r="C11" s="387" t="s">
        <v>129</v>
      </c>
      <c r="D11" s="404">
        <f>SUM(F11,G11,J11,K11,N11,O11,R11,S11)</f>
        <v>2</v>
      </c>
      <c r="E11" s="405">
        <f>SUM(I11,M11,Q11,U11)</f>
        <v>3</v>
      </c>
      <c r="F11" s="373"/>
      <c r="G11" s="370"/>
      <c r="H11" s="370"/>
      <c r="I11" s="376"/>
      <c r="J11" s="375">
        <v>2</v>
      </c>
      <c r="K11" s="370">
        <v>0</v>
      </c>
      <c r="L11" s="370" t="s">
        <v>38</v>
      </c>
      <c r="M11" s="376">
        <v>3</v>
      </c>
      <c r="N11" s="375"/>
      <c r="O11" s="370"/>
      <c r="P11" s="370"/>
      <c r="Q11" s="376"/>
      <c r="R11" s="375"/>
      <c r="S11" s="370"/>
      <c r="T11" s="370"/>
      <c r="U11" s="390"/>
      <c r="V11" s="394"/>
      <c r="W11" s="758"/>
      <c r="X11" s="759"/>
      <c r="Y11" s="759"/>
    </row>
    <row r="12" spans="1:25" ht="18" customHeight="1" x14ac:dyDescent="0.2">
      <c r="A12" s="374" t="s">
        <v>15</v>
      </c>
      <c r="B12" s="399" t="s">
        <v>128</v>
      </c>
      <c r="C12" s="387" t="s">
        <v>130</v>
      </c>
      <c r="D12" s="404">
        <f t="shared" ref="D12:D21" si="0">SUM(F12,G12,J12,K12,N12,O12,R12,S12)</f>
        <v>4</v>
      </c>
      <c r="E12" s="405">
        <f t="shared" ref="E12:E21" si="1">SUM(I12,M12,Q12,U12)</f>
        <v>3</v>
      </c>
      <c r="F12" s="373"/>
      <c r="G12" s="370"/>
      <c r="H12" s="370"/>
      <c r="I12" s="376"/>
      <c r="J12" s="375">
        <v>2</v>
      </c>
      <c r="K12" s="370">
        <v>2</v>
      </c>
      <c r="L12" s="370" t="s">
        <v>38</v>
      </c>
      <c r="M12" s="376">
        <v>3</v>
      </c>
      <c r="N12" s="375"/>
      <c r="O12" s="370"/>
      <c r="P12" s="370"/>
      <c r="Q12" s="376"/>
      <c r="R12" s="375"/>
      <c r="S12" s="370"/>
      <c r="T12" s="370"/>
      <c r="U12" s="390"/>
      <c r="V12" s="394"/>
      <c r="W12" s="760"/>
      <c r="X12" s="759"/>
      <c r="Y12" s="759"/>
    </row>
    <row r="13" spans="1:25" ht="18" customHeight="1" x14ac:dyDescent="0.2">
      <c r="A13" s="374" t="s">
        <v>16</v>
      </c>
      <c r="B13" s="399" t="s">
        <v>128</v>
      </c>
      <c r="C13" s="387" t="s">
        <v>131</v>
      </c>
      <c r="D13" s="404">
        <f t="shared" si="0"/>
        <v>4</v>
      </c>
      <c r="E13" s="405">
        <f t="shared" si="1"/>
        <v>3</v>
      </c>
      <c r="F13" s="373"/>
      <c r="G13" s="370"/>
      <c r="H13" s="370"/>
      <c r="I13" s="376"/>
      <c r="J13" s="375">
        <v>2</v>
      </c>
      <c r="K13" s="370">
        <v>2</v>
      </c>
      <c r="L13" s="370" t="s">
        <v>38</v>
      </c>
      <c r="M13" s="376">
        <v>3</v>
      </c>
      <c r="N13" s="375"/>
      <c r="O13" s="370"/>
      <c r="P13" s="370"/>
      <c r="Q13" s="376"/>
      <c r="R13" s="375"/>
      <c r="S13" s="370"/>
      <c r="T13" s="370"/>
      <c r="U13" s="390"/>
      <c r="V13" s="394"/>
      <c r="W13" s="760"/>
      <c r="X13" s="759"/>
      <c r="Y13" s="759"/>
    </row>
    <row r="14" spans="1:25" ht="18" customHeight="1" x14ac:dyDescent="0.2">
      <c r="A14" s="374" t="s">
        <v>17</v>
      </c>
      <c r="B14" s="399" t="s">
        <v>128</v>
      </c>
      <c r="C14" s="387" t="s">
        <v>132</v>
      </c>
      <c r="D14" s="404">
        <f t="shared" si="0"/>
        <v>4</v>
      </c>
      <c r="E14" s="405">
        <f t="shared" si="1"/>
        <v>3</v>
      </c>
      <c r="F14" s="373"/>
      <c r="G14" s="370"/>
      <c r="H14" s="370" t="s">
        <v>133</v>
      </c>
      <c r="I14" s="376"/>
      <c r="J14" s="375"/>
      <c r="K14" s="370"/>
      <c r="L14" s="370"/>
      <c r="M14" s="376"/>
      <c r="N14" s="375">
        <v>2</v>
      </c>
      <c r="O14" s="370">
        <v>2</v>
      </c>
      <c r="P14" s="370" t="s">
        <v>38</v>
      </c>
      <c r="Q14" s="376">
        <v>3</v>
      </c>
      <c r="R14" s="375"/>
      <c r="S14" s="370"/>
      <c r="T14" s="370"/>
      <c r="U14" s="390"/>
      <c r="V14" s="395"/>
      <c r="W14" s="760"/>
      <c r="X14" s="759"/>
      <c r="Y14" s="759"/>
    </row>
    <row r="15" spans="1:25" ht="18" customHeight="1" x14ac:dyDescent="0.2">
      <c r="A15" s="374" t="s">
        <v>28</v>
      </c>
      <c r="B15" s="399" t="s">
        <v>128</v>
      </c>
      <c r="C15" s="388" t="s">
        <v>134</v>
      </c>
      <c r="D15" s="404">
        <f t="shared" si="0"/>
        <v>4</v>
      </c>
      <c r="E15" s="405">
        <f t="shared" si="1"/>
        <v>3</v>
      </c>
      <c r="F15" s="373"/>
      <c r="G15" s="370"/>
      <c r="H15" s="370"/>
      <c r="I15" s="376"/>
      <c r="J15" s="375"/>
      <c r="K15" s="370"/>
      <c r="L15" s="370"/>
      <c r="M15" s="376"/>
      <c r="N15" s="375">
        <v>2</v>
      </c>
      <c r="O15" s="370">
        <v>2</v>
      </c>
      <c r="P15" s="370" t="s">
        <v>38</v>
      </c>
      <c r="Q15" s="376">
        <v>3</v>
      </c>
      <c r="R15" s="375"/>
      <c r="S15" s="370"/>
      <c r="T15" s="370"/>
      <c r="U15" s="390"/>
      <c r="V15" s="395"/>
      <c r="W15" s="760"/>
      <c r="X15" s="759"/>
      <c r="Y15" s="759"/>
    </row>
    <row r="16" spans="1:25" ht="18" customHeight="1" x14ac:dyDescent="0.2">
      <c r="A16" s="374" t="s">
        <v>30</v>
      </c>
      <c r="B16" s="399" t="s">
        <v>128</v>
      </c>
      <c r="C16" s="388" t="s">
        <v>135</v>
      </c>
      <c r="D16" s="404">
        <f t="shared" si="0"/>
        <v>4</v>
      </c>
      <c r="E16" s="405">
        <f t="shared" si="1"/>
        <v>3</v>
      </c>
      <c r="F16" s="373"/>
      <c r="G16" s="370"/>
      <c r="H16" s="370"/>
      <c r="I16" s="376"/>
      <c r="J16" s="375"/>
      <c r="K16" s="370"/>
      <c r="L16" s="370"/>
      <c r="M16" s="376"/>
      <c r="N16" s="375">
        <v>2</v>
      </c>
      <c r="O16" s="370">
        <v>2</v>
      </c>
      <c r="P16" s="370" t="s">
        <v>38</v>
      </c>
      <c r="Q16" s="376">
        <v>3</v>
      </c>
      <c r="R16" s="375"/>
      <c r="S16" s="370"/>
      <c r="T16" s="370"/>
      <c r="U16" s="390"/>
      <c r="V16" s="395"/>
      <c r="W16" s="760"/>
      <c r="X16" s="759"/>
      <c r="Y16" s="759"/>
    </row>
    <row r="17" spans="1:25" ht="18" customHeight="1" x14ac:dyDescent="0.2">
      <c r="A17" s="374" t="s">
        <v>31</v>
      </c>
      <c r="B17" s="399" t="s">
        <v>128</v>
      </c>
      <c r="C17" s="388" t="s">
        <v>136</v>
      </c>
      <c r="D17" s="404">
        <f t="shared" si="0"/>
        <v>4</v>
      </c>
      <c r="E17" s="405">
        <f t="shared" si="1"/>
        <v>3</v>
      </c>
      <c r="F17" s="373"/>
      <c r="G17" s="370"/>
      <c r="H17" s="370"/>
      <c r="I17" s="376"/>
      <c r="J17" s="375"/>
      <c r="K17" s="370"/>
      <c r="L17" s="370"/>
      <c r="M17" s="376"/>
      <c r="N17" s="375">
        <v>2</v>
      </c>
      <c r="O17" s="370">
        <v>2</v>
      </c>
      <c r="P17" s="370" t="s">
        <v>38</v>
      </c>
      <c r="Q17" s="376">
        <v>3</v>
      </c>
      <c r="R17" s="375"/>
      <c r="S17" s="370"/>
      <c r="T17" s="370"/>
      <c r="U17" s="390"/>
      <c r="V17" s="395"/>
      <c r="W17" s="760"/>
      <c r="X17" s="759"/>
      <c r="Y17" s="759"/>
    </row>
    <row r="18" spans="1:25" ht="18" customHeight="1" x14ac:dyDescent="0.2">
      <c r="A18" s="374" t="s">
        <v>34</v>
      </c>
      <c r="B18" s="399" t="s">
        <v>128</v>
      </c>
      <c r="C18" s="388" t="s">
        <v>137</v>
      </c>
      <c r="D18" s="404">
        <f t="shared" si="0"/>
        <v>4</v>
      </c>
      <c r="E18" s="405">
        <f t="shared" si="1"/>
        <v>3</v>
      </c>
      <c r="F18" s="373"/>
      <c r="G18" s="370"/>
      <c r="H18" s="370"/>
      <c r="I18" s="376"/>
      <c r="J18" s="375"/>
      <c r="K18" s="370"/>
      <c r="L18" s="370"/>
      <c r="M18" s="376"/>
      <c r="N18" s="375">
        <v>2</v>
      </c>
      <c r="O18" s="370">
        <v>2</v>
      </c>
      <c r="P18" s="370" t="s">
        <v>38</v>
      </c>
      <c r="Q18" s="376">
        <v>3</v>
      </c>
      <c r="R18" s="375"/>
      <c r="S18" s="370"/>
      <c r="T18" s="370"/>
      <c r="U18" s="390"/>
      <c r="V18" s="395"/>
      <c r="W18" s="760"/>
      <c r="X18" s="759"/>
      <c r="Y18" s="759"/>
    </row>
    <row r="19" spans="1:25" ht="18" customHeight="1" x14ac:dyDescent="0.2">
      <c r="A19" s="374" t="s">
        <v>36</v>
      </c>
      <c r="B19" s="399" t="s">
        <v>128</v>
      </c>
      <c r="C19" s="388" t="s">
        <v>138</v>
      </c>
      <c r="D19" s="404">
        <f t="shared" si="0"/>
        <v>4</v>
      </c>
      <c r="E19" s="405">
        <f t="shared" si="1"/>
        <v>3</v>
      </c>
      <c r="F19" s="373"/>
      <c r="G19" s="370"/>
      <c r="H19" s="370"/>
      <c r="I19" s="376"/>
      <c r="J19" s="375"/>
      <c r="K19" s="370"/>
      <c r="L19" s="370"/>
      <c r="M19" s="376"/>
      <c r="N19" s="375">
        <v>2</v>
      </c>
      <c r="O19" s="370">
        <v>2</v>
      </c>
      <c r="P19" s="370" t="s">
        <v>38</v>
      </c>
      <c r="Q19" s="376">
        <v>3</v>
      </c>
      <c r="R19" s="375"/>
      <c r="S19" s="370"/>
      <c r="T19" s="370"/>
      <c r="U19" s="390"/>
      <c r="V19" s="395"/>
      <c r="W19" s="760"/>
      <c r="X19" s="759"/>
      <c r="Y19" s="759"/>
    </row>
    <row r="20" spans="1:25" ht="18" customHeight="1" x14ac:dyDescent="0.2">
      <c r="A20" s="374" t="s">
        <v>39</v>
      </c>
      <c r="B20" s="399" t="s">
        <v>128</v>
      </c>
      <c r="C20" s="388" t="s">
        <v>139</v>
      </c>
      <c r="D20" s="404">
        <f t="shared" si="0"/>
        <v>2</v>
      </c>
      <c r="E20" s="405">
        <f t="shared" si="1"/>
        <v>3</v>
      </c>
      <c r="F20" s="373"/>
      <c r="G20" s="370"/>
      <c r="H20" s="370"/>
      <c r="I20" s="376"/>
      <c r="J20" s="375"/>
      <c r="K20" s="370"/>
      <c r="L20" s="370"/>
      <c r="M20" s="376"/>
      <c r="N20" s="375">
        <v>0</v>
      </c>
      <c r="O20" s="370">
        <v>2</v>
      </c>
      <c r="P20" s="370" t="s">
        <v>38</v>
      </c>
      <c r="Q20" s="376">
        <v>3</v>
      </c>
      <c r="R20" s="375"/>
      <c r="S20" s="370"/>
      <c r="T20" s="370"/>
      <c r="U20" s="390"/>
      <c r="V20" s="395"/>
      <c r="W20" s="48"/>
    </row>
    <row r="21" spans="1:25" ht="18" customHeight="1" thickBot="1" x14ac:dyDescent="0.25">
      <c r="A21" s="384" t="s">
        <v>41</v>
      </c>
      <c r="B21" s="408" t="s">
        <v>128</v>
      </c>
      <c r="C21" s="409" t="s">
        <v>140</v>
      </c>
      <c r="D21" s="406">
        <f t="shared" si="0"/>
        <v>2</v>
      </c>
      <c r="E21" s="407">
        <f t="shared" si="1"/>
        <v>3</v>
      </c>
      <c r="F21" s="401"/>
      <c r="G21" s="378"/>
      <c r="H21" s="378"/>
      <c r="I21" s="379"/>
      <c r="J21" s="377"/>
      <c r="K21" s="378"/>
      <c r="L21" s="378"/>
      <c r="M21" s="379"/>
      <c r="N21" s="377">
        <v>0</v>
      </c>
      <c r="O21" s="378">
        <v>2</v>
      </c>
      <c r="P21" s="378" t="s">
        <v>38</v>
      </c>
      <c r="Q21" s="379">
        <v>3</v>
      </c>
      <c r="R21" s="377"/>
      <c r="S21" s="378"/>
      <c r="T21" s="378"/>
      <c r="U21" s="391"/>
      <c r="V21" s="410"/>
      <c r="W21" s="48"/>
    </row>
    <row r="22" spans="1:25" ht="20.25" customHeight="1" x14ac:dyDescent="0.2">
      <c r="B22" s="43"/>
      <c r="C22" s="53"/>
      <c r="D22" s="54"/>
      <c r="E22" s="55"/>
      <c r="F22" s="48"/>
      <c r="G22" s="48"/>
      <c r="H22" s="48"/>
      <c r="I22" s="55"/>
      <c r="J22" s="48"/>
      <c r="K22" s="48"/>
      <c r="L22" s="48"/>
      <c r="M22" s="47"/>
      <c r="N22" s="47"/>
      <c r="O22" s="47"/>
      <c r="P22" s="47"/>
      <c r="Q22" s="55"/>
      <c r="R22" s="47"/>
      <c r="S22" s="47"/>
      <c r="T22" s="47"/>
      <c r="U22" s="48"/>
      <c r="V22" s="43"/>
    </row>
    <row r="23" spans="1:25" ht="12.75" customHeight="1" x14ac:dyDescent="0.2">
      <c r="B23" s="400"/>
      <c r="C23" s="56"/>
      <c r="D23" s="57"/>
      <c r="E23" s="57"/>
      <c r="F23" s="58"/>
      <c r="G23" s="58"/>
      <c r="H23" s="58"/>
      <c r="I23" s="59"/>
      <c r="J23" s="59"/>
      <c r="K23" s="59"/>
      <c r="L23" s="58"/>
      <c r="M23" s="59"/>
      <c r="N23" s="59"/>
      <c r="O23" s="59"/>
      <c r="P23" s="58"/>
      <c r="Q23" s="59"/>
      <c r="R23" s="59"/>
      <c r="S23" s="59"/>
      <c r="T23" s="58"/>
      <c r="U23" s="59"/>
      <c r="V23" s="60"/>
    </row>
    <row r="24" spans="1:25" ht="18" customHeight="1" x14ac:dyDescent="0.2">
      <c r="B24" s="110"/>
      <c r="C24" s="61" t="s">
        <v>141</v>
      </c>
      <c r="D24" s="61"/>
      <c r="E24" s="61"/>
      <c r="F24" s="61"/>
      <c r="G24" s="61"/>
      <c r="H24" s="61"/>
      <c r="I24" s="61"/>
      <c r="J24" s="61"/>
      <c r="K24" s="59"/>
      <c r="L24" s="756"/>
      <c r="M24" s="757"/>
      <c r="N24" s="757"/>
      <c r="O24" s="59"/>
      <c r="P24" s="58"/>
      <c r="Q24" s="59"/>
      <c r="R24" s="59"/>
      <c r="S24" s="59"/>
      <c r="T24" s="58"/>
      <c r="U24" s="59"/>
      <c r="V24" s="60"/>
    </row>
    <row r="25" spans="1:25" ht="15" customHeight="1" x14ac:dyDescent="0.2">
      <c r="A25" s="45"/>
      <c r="B25" s="110"/>
      <c r="C25" s="61"/>
      <c r="D25" s="61"/>
      <c r="E25" s="61"/>
      <c r="F25" s="61"/>
      <c r="G25" s="61"/>
      <c r="H25" s="61"/>
      <c r="I25" s="61"/>
      <c r="J25" s="46"/>
      <c r="K25" s="46"/>
      <c r="L25" s="46"/>
      <c r="M25" s="46"/>
      <c r="N25" s="46"/>
      <c r="O25" s="59"/>
      <c r="P25" s="58"/>
      <c r="Q25" s="59"/>
      <c r="R25" s="59"/>
      <c r="S25" s="59"/>
      <c r="T25" s="58"/>
      <c r="U25" s="59"/>
      <c r="V25" s="60"/>
      <c r="W25" s="58"/>
    </row>
    <row r="26" spans="1:25" ht="15" customHeight="1" x14ac:dyDescent="0.2">
      <c r="A26" s="45"/>
      <c r="B26" s="110"/>
      <c r="C26" s="61"/>
      <c r="D26" s="61"/>
      <c r="E26" s="61"/>
      <c r="F26" s="61"/>
      <c r="G26" s="61"/>
      <c r="H26" s="61"/>
      <c r="I26" s="61"/>
      <c r="J26" s="46"/>
      <c r="K26" s="46"/>
      <c r="L26" s="46"/>
      <c r="M26" s="59"/>
      <c r="N26" s="59"/>
      <c r="O26" s="59"/>
      <c r="P26" s="59"/>
      <c r="Q26" s="59"/>
      <c r="R26" s="59"/>
      <c r="S26" s="59"/>
      <c r="T26" s="58"/>
      <c r="U26" s="59"/>
      <c r="V26" s="60"/>
    </row>
    <row r="27" spans="1:25" s="48" customFormat="1" ht="20.25" customHeight="1" x14ac:dyDescent="0.2">
      <c r="A27" s="726"/>
      <c r="B27" s="743"/>
      <c r="C27" s="725"/>
      <c r="D27" s="47"/>
      <c r="E27" s="744"/>
      <c r="F27" s="744" t="s">
        <v>150</v>
      </c>
      <c r="G27" s="726"/>
      <c r="H27" s="726"/>
      <c r="I27" s="726"/>
      <c r="J27" s="726"/>
      <c r="K27" s="726"/>
      <c r="L27" s="726"/>
      <c r="M27" s="726"/>
      <c r="N27" s="726"/>
      <c r="O27" s="726"/>
      <c r="P27" s="726"/>
      <c r="Q27" s="726"/>
      <c r="R27" s="726"/>
      <c r="S27" s="726"/>
      <c r="T27" s="726"/>
      <c r="U27" s="726"/>
      <c r="V27" s="726"/>
      <c r="W27" s="751"/>
    </row>
    <row r="28" spans="1:25" s="48" customFormat="1" ht="20.25" customHeight="1" x14ac:dyDescent="0.2">
      <c r="A28" s="742"/>
      <c r="B28" s="726"/>
      <c r="C28" s="732"/>
      <c r="D28" s="47"/>
      <c r="E28" s="744"/>
      <c r="F28" s="47"/>
      <c r="G28" s="47"/>
      <c r="H28" s="47"/>
      <c r="I28" s="62"/>
      <c r="J28" s="47"/>
      <c r="K28" s="47"/>
      <c r="L28" s="47"/>
      <c r="M28" s="62"/>
      <c r="N28" s="47"/>
      <c r="O28" s="47"/>
      <c r="P28" s="47"/>
      <c r="Q28" s="62"/>
      <c r="R28" s="47"/>
      <c r="S28" s="47"/>
      <c r="T28" s="47"/>
      <c r="U28" s="62"/>
      <c r="V28" s="726"/>
      <c r="W28" s="751"/>
    </row>
    <row r="29" spans="1:25" ht="24.75" customHeight="1" x14ac:dyDescent="0.2">
      <c r="A29" s="741"/>
      <c r="B29" s="741"/>
      <c r="C29" s="741"/>
      <c r="D29" s="741"/>
      <c r="E29" s="741"/>
      <c r="F29" s="47"/>
      <c r="G29" s="47"/>
      <c r="H29" s="47"/>
      <c r="I29" s="62"/>
      <c r="J29" s="47"/>
      <c r="K29" s="47"/>
      <c r="L29" s="47"/>
      <c r="M29" s="62"/>
      <c r="N29" s="47"/>
      <c r="O29" s="47"/>
      <c r="P29" s="47"/>
      <c r="Q29" s="62"/>
      <c r="R29" s="47"/>
      <c r="S29" s="47"/>
      <c r="T29" s="47"/>
      <c r="U29" s="62"/>
      <c r="V29" s="60"/>
    </row>
    <row r="30" spans="1:25" ht="19.5" customHeight="1" x14ac:dyDescent="0.2">
      <c r="B30" s="725"/>
      <c r="C30" s="725"/>
      <c r="D30" s="47"/>
      <c r="E30" s="55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3"/>
    </row>
    <row r="31" spans="1:25" ht="15" customHeight="1" x14ac:dyDescent="0.2">
      <c r="A31" s="47"/>
      <c r="B31" s="68"/>
      <c r="C31" s="63"/>
      <c r="D31" s="64"/>
      <c r="E31" s="65"/>
      <c r="F31" s="48"/>
      <c r="G31" s="48"/>
      <c r="H31" s="48"/>
      <c r="I31" s="62"/>
      <c r="J31" s="48"/>
      <c r="K31" s="48"/>
      <c r="L31" s="48"/>
      <c r="M31" s="62"/>
      <c r="N31" s="48"/>
      <c r="O31" s="48"/>
      <c r="P31" s="48"/>
      <c r="Q31" s="62"/>
      <c r="R31" s="48"/>
      <c r="S31" s="48"/>
      <c r="T31" s="48"/>
      <c r="U31" s="62"/>
      <c r="V31" s="66"/>
      <c r="W31" s="48"/>
    </row>
    <row r="32" spans="1:25" ht="15.75" x14ac:dyDescent="0.2">
      <c r="A32" s="47"/>
      <c r="B32" s="68"/>
      <c r="C32" s="63"/>
      <c r="D32" s="67"/>
      <c r="E32" s="65"/>
      <c r="F32" s="48"/>
      <c r="G32" s="48"/>
      <c r="H32" s="48"/>
      <c r="I32" s="62"/>
      <c r="J32" s="48"/>
      <c r="K32" s="48"/>
      <c r="L32" s="48"/>
      <c r="M32" s="62"/>
      <c r="N32" s="48"/>
      <c r="O32" s="48"/>
      <c r="P32" s="48"/>
      <c r="Q32" s="62"/>
      <c r="R32" s="48"/>
      <c r="S32" s="48"/>
      <c r="T32" s="48"/>
      <c r="U32" s="62"/>
      <c r="V32" s="68"/>
      <c r="W32" s="48"/>
    </row>
    <row r="33" spans="1:23" ht="15.75" x14ac:dyDescent="0.2">
      <c r="A33" s="47"/>
      <c r="B33" s="68"/>
      <c r="C33" s="63"/>
      <c r="D33" s="64"/>
      <c r="E33" s="65"/>
      <c r="F33" s="48"/>
      <c r="G33" s="48"/>
      <c r="H33" s="48"/>
      <c r="I33" s="62"/>
      <c r="J33" s="48"/>
      <c r="K33" s="48"/>
      <c r="L33" s="48"/>
      <c r="M33" s="62"/>
      <c r="N33" s="48"/>
      <c r="O33" s="48"/>
      <c r="P33" s="48"/>
      <c r="Q33" s="62"/>
      <c r="R33" s="48"/>
      <c r="S33" s="48"/>
      <c r="T33" s="48"/>
      <c r="U33" s="62"/>
      <c r="V33" s="66"/>
      <c r="W33" s="48"/>
    </row>
    <row r="34" spans="1:23" ht="15.75" x14ac:dyDescent="0.2">
      <c r="A34" s="47"/>
      <c r="B34" s="68"/>
      <c r="C34" s="63"/>
      <c r="D34" s="64"/>
      <c r="E34" s="65"/>
      <c r="F34" s="48"/>
      <c r="G34" s="48"/>
      <c r="H34" s="48"/>
      <c r="I34" s="62"/>
      <c r="J34" s="48"/>
      <c r="K34" s="48"/>
      <c r="L34" s="48"/>
      <c r="M34" s="62"/>
      <c r="N34" s="48"/>
      <c r="O34" s="48"/>
      <c r="P34" s="48"/>
      <c r="Q34" s="62"/>
      <c r="R34" s="48"/>
      <c r="S34" s="48"/>
      <c r="T34" s="48"/>
      <c r="U34" s="62"/>
      <c r="V34" s="66"/>
      <c r="W34" s="48"/>
    </row>
    <row r="35" spans="1:23" ht="15.75" x14ac:dyDescent="0.2">
      <c r="A35" s="47"/>
      <c r="B35" s="68"/>
      <c r="C35" s="63"/>
      <c r="D35" s="67"/>
      <c r="E35" s="65"/>
      <c r="F35" s="48"/>
      <c r="G35" s="48"/>
      <c r="H35" s="48"/>
      <c r="I35" s="62"/>
      <c r="J35" s="48"/>
      <c r="K35" s="48"/>
      <c r="L35" s="48"/>
      <c r="M35" s="62"/>
      <c r="N35" s="48"/>
      <c r="O35" s="48"/>
      <c r="P35" s="48"/>
      <c r="Q35" s="62"/>
      <c r="R35" s="48"/>
      <c r="S35" s="48"/>
      <c r="T35" s="48"/>
      <c r="U35" s="62"/>
      <c r="V35" s="68"/>
      <c r="W35" s="48"/>
    </row>
    <row r="36" spans="1:23" ht="15.75" x14ac:dyDescent="0.2">
      <c r="A36" s="47"/>
      <c r="B36" s="68"/>
      <c r="C36" s="63"/>
      <c r="D36" s="64"/>
      <c r="E36" s="65"/>
      <c r="F36" s="48"/>
      <c r="G36" s="48"/>
      <c r="H36" s="48"/>
      <c r="I36" s="62"/>
      <c r="J36" s="48"/>
      <c r="K36" s="48"/>
      <c r="L36" s="48"/>
      <c r="M36" s="62"/>
      <c r="N36" s="48"/>
      <c r="O36" s="48"/>
      <c r="P36" s="48"/>
      <c r="Q36" s="62"/>
      <c r="R36" s="48"/>
      <c r="S36" s="48"/>
      <c r="T36" s="48"/>
      <c r="U36" s="62"/>
      <c r="V36" s="66"/>
      <c r="W36" s="48"/>
    </row>
    <row r="37" spans="1:23" ht="15.75" x14ac:dyDescent="0.2">
      <c r="A37" s="47"/>
      <c r="B37" s="68"/>
      <c r="C37" s="63"/>
      <c r="D37" s="64"/>
      <c r="E37" s="65"/>
      <c r="F37" s="48"/>
      <c r="G37" s="48"/>
      <c r="H37" s="48"/>
      <c r="I37" s="62"/>
      <c r="J37" s="48"/>
      <c r="K37" s="48"/>
      <c r="L37" s="48"/>
      <c r="M37" s="62"/>
      <c r="N37" s="48"/>
      <c r="O37" s="48"/>
      <c r="P37" s="48"/>
      <c r="Q37" s="62"/>
      <c r="R37" s="48"/>
      <c r="S37" s="48"/>
      <c r="T37" s="48"/>
      <c r="U37" s="62"/>
      <c r="V37" s="66"/>
      <c r="W37" s="48"/>
    </row>
    <row r="38" spans="1:23" ht="15.75" x14ac:dyDescent="0.2">
      <c r="A38" s="47"/>
      <c r="B38" s="68"/>
      <c r="C38" s="63"/>
      <c r="D38" s="64"/>
      <c r="E38" s="65"/>
      <c r="F38" s="48"/>
      <c r="G38" s="48"/>
      <c r="H38" s="48"/>
      <c r="I38" s="62"/>
      <c r="J38" s="48"/>
      <c r="K38" s="48"/>
      <c r="L38" s="48"/>
      <c r="M38" s="62"/>
      <c r="N38" s="48"/>
      <c r="O38" s="48"/>
      <c r="P38" s="48"/>
      <c r="Q38" s="62"/>
      <c r="R38" s="48"/>
      <c r="S38" s="48"/>
      <c r="T38" s="48"/>
      <c r="U38" s="62"/>
      <c r="V38" s="66"/>
      <c r="W38" s="48"/>
    </row>
    <row r="39" spans="1:23" ht="19.5" customHeight="1" x14ac:dyDescent="0.2">
      <c r="B39" s="725"/>
      <c r="C39" s="725"/>
      <c r="D39" s="47"/>
      <c r="E39" s="55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3"/>
    </row>
    <row r="40" spans="1:23" ht="15.75" x14ac:dyDescent="0.2">
      <c r="A40" s="47"/>
      <c r="B40" s="68"/>
      <c r="C40" s="63"/>
      <c r="D40" s="67"/>
      <c r="E40" s="65"/>
      <c r="F40" s="48"/>
      <c r="G40" s="48"/>
      <c r="H40" s="48"/>
      <c r="I40" s="62"/>
      <c r="J40" s="48"/>
      <c r="K40" s="48"/>
      <c r="L40" s="48"/>
      <c r="M40" s="62"/>
      <c r="N40" s="48"/>
      <c r="O40" s="48"/>
      <c r="P40" s="48"/>
      <c r="Q40" s="62"/>
      <c r="R40" s="48"/>
      <c r="S40" s="48"/>
      <c r="T40" s="48"/>
      <c r="U40" s="62"/>
      <c r="V40" s="66"/>
      <c r="W40" s="48"/>
    </row>
    <row r="41" spans="1:23" ht="15.75" x14ac:dyDescent="0.2">
      <c r="A41" s="47"/>
      <c r="B41" s="68"/>
      <c r="C41" s="63"/>
      <c r="D41" s="64"/>
      <c r="E41" s="65"/>
      <c r="F41" s="48"/>
      <c r="G41" s="48"/>
      <c r="H41" s="48"/>
      <c r="I41" s="62"/>
      <c r="J41" s="48"/>
      <c r="K41" s="48"/>
      <c r="L41" s="48"/>
      <c r="M41" s="62"/>
      <c r="N41" s="48"/>
      <c r="O41" s="48"/>
      <c r="P41" s="48"/>
      <c r="Q41" s="62"/>
      <c r="R41" s="48"/>
      <c r="S41" s="48"/>
      <c r="T41" s="48"/>
      <c r="U41" s="62"/>
      <c r="V41" s="68"/>
      <c r="W41" s="48"/>
    </row>
    <row r="42" spans="1:23" ht="15.75" x14ac:dyDescent="0.2">
      <c r="A42" s="47"/>
      <c r="B42" s="68"/>
      <c r="C42" s="63"/>
      <c r="D42" s="64"/>
      <c r="E42" s="65"/>
      <c r="F42" s="48"/>
      <c r="G42" s="48"/>
      <c r="H42" s="48"/>
      <c r="I42" s="62"/>
      <c r="J42" s="48"/>
      <c r="K42" s="48"/>
      <c r="L42" s="48"/>
      <c r="M42" s="62"/>
      <c r="N42" s="48"/>
      <c r="O42" s="48"/>
      <c r="P42" s="48"/>
      <c r="Q42" s="62"/>
      <c r="R42" s="48"/>
      <c r="S42" s="48"/>
      <c r="T42" s="48"/>
      <c r="U42" s="62"/>
      <c r="V42" s="66"/>
      <c r="W42" s="48"/>
    </row>
    <row r="43" spans="1:23" ht="15.75" x14ac:dyDescent="0.2">
      <c r="A43" s="47"/>
      <c r="B43" s="68"/>
      <c r="C43" s="63"/>
      <c r="D43" s="64"/>
      <c r="E43" s="65"/>
      <c r="F43" s="48"/>
      <c r="G43" s="48"/>
      <c r="H43" s="48"/>
      <c r="I43" s="62"/>
      <c r="J43" s="48"/>
      <c r="K43" s="48"/>
      <c r="L43" s="48"/>
      <c r="M43" s="62"/>
      <c r="N43" s="48"/>
      <c r="O43" s="48"/>
      <c r="P43" s="48"/>
      <c r="Q43" s="62"/>
      <c r="R43" s="48"/>
      <c r="S43" s="48"/>
      <c r="T43" s="48"/>
      <c r="U43" s="62"/>
      <c r="V43" s="66"/>
      <c r="W43" s="48"/>
    </row>
    <row r="44" spans="1:23" ht="15.75" x14ac:dyDescent="0.2">
      <c r="A44" s="47"/>
      <c r="B44" s="68"/>
      <c r="C44" s="63"/>
      <c r="D44" s="67"/>
      <c r="E44" s="65"/>
      <c r="F44" s="48"/>
      <c r="G44" s="48"/>
      <c r="H44" s="48"/>
      <c r="I44" s="62"/>
      <c r="J44" s="48"/>
      <c r="K44" s="48"/>
      <c r="L44" s="48"/>
      <c r="M44" s="62"/>
      <c r="N44" s="48"/>
      <c r="O44" s="48"/>
      <c r="P44" s="48"/>
      <c r="Q44" s="62"/>
      <c r="R44" s="48"/>
      <c r="S44" s="48"/>
      <c r="T44" s="48"/>
      <c r="U44" s="62"/>
      <c r="V44" s="68"/>
      <c r="W44" s="48"/>
    </row>
    <row r="45" spans="1:23" ht="15.75" x14ac:dyDescent="0.2">
      <c r="A45" s="47"/>
      <c r="B45" s="68"/>
      <c r="C45" s="63"/>
      <c r="D45" s="64"/>
      <c r="E45" s="65"/>
      <c r="F45" s="48"/>
      <c r="G45" s="48"/>
      <c r="H45" s="48"/>
      <c r="I45" s="62"/>
      <c r="J45" s="48"/>
      <c r="K45" s="48"/>
      <c r="L45" s="48"/>
      <c r="M45" s="62"/>
      <c r="N45" s="48"/>
      <c r="O45" s="48"/>
      <c r="P45" s="48"/>
      <c r="Q45" s="62"/>
      <c r="R45" s="48"/>
      <c r="S45" s="48"/>
      <c r="T45" s="48"/>
      <c r="U45" s="62"/>
      <c r="V45" s="66"/>
      <c r="W45" s="48"/>
    </row>
    <row r="46" spans="1:23" ht="15.75" x14ac:dyDescent="0.2">
      <c r="A46" s="47"/>
      <c r="B46" s="68"/>
      <c r="C46" s="63"/>
      <c r="D46" s="64"/>
      <c r="E46" s="65"/>
      <c r="F46" s="48"/>
      <c r="G46" s="48"/>
      <c r="H46" s="48"/>
      <c r="I46" s="62"/>
      <c r="J46" s="48"/>
      <c r="K46" s="48"/>
      <c r="L46" s="48"/>
      <c r="M46" s="62"/>
      <c r="N46" s="48"/>
      <c r="O46" s="48"/>
      <c r="P46" s="48"/>
      <c r="Q46" s="62"/>
      <c r="R46" s="48"/>
      <c r="S46" s="48"/>
      <c r="T46" s="48"/>
      <c r="U46" s="62"/>
      <c r="V46" s="66"/>
      <c r="W46" s="48"/>
    </row>
    <row r="47" spans="1:23" ht="15.75" x14ac:dyDescent="0.2">
      <c r="A47" s="47"/>
      <c r="B47" s="68"/>
      <c r="C47" s="63"/>
      <c r="D47" s="64"/>
      <c r="E47" s="65"/>
      <c r="F47" s="48"/>
      <c r="G47" s="48"/>
      <c r="H47" s="48"/>
      <c r="I47" s="62"/>
      <c r="J47" s="48"/>
      <c r="K47" s="48"/>
      <c r="L47" s="48"/>
      <c r="M47" s="62"/>
      <c r="N47" s="48"/>
      <c r="O47" s="48"/>
      <c r="P47" s="48"/>
      <c r="Q47" s="62"/>
      <c r="R47" s="48"/>
      <c r="S47" s="48"/>
      <c r="T47" s="48"/>
      <c r="U47" s="62"/>
      <c r="V47" s="66"/>
      <c r="W47" s="48"/>
    </row>
  </sheetData>
  <mergeCells count="26">
    <mergeCell ref="A5:C5"/>
    <mergeCell ref="W7:W8"/>
    <mergeCell ref="W27:W28"/>
    <mergeCell ref="F27:U27"/>
    <mergeCell ref="V27:V28"/>
    <mergeCell ref="C7:C8"/>
    <mergeCell ref="E7:E8"/>
    <mergeCell ref="L24:N24"/>
    <mergeCell ref="N8:Q8"/>
    <mergeCell ref="W11:Y19"/>
    <mergeCell ref="B39:C39"/>
    <mergeCell ref="B30:C30"/>
    <mergeCell ref="A6:V6"/>
    <mergeCell ref="A7:A8"/>
    <mergeCell ref="B7:B8"/>
    <mergeCell ref="C27:C28"/>
    <mergeCell ref="V7:V8"/>
    <mergeCell ref="A10:C10"/>
    <mergeCell ref="F7:U7"/>
    <mergeCell ref="A29:E29"/>
    <mergeCell ref="A27:A28"/>
    <mergeCell ref="B27:B28"/>
    <mergeCell ref="E27:E28"/>
    <mergeCell ref="R8:U8"/>
    <mergeCell ref="F8:I8"/>
    <mergeCell ref="J8:M8"/>
  </mergeCells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36990-2F72-47E6-80B3-F0C1F823E135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e299f8b0-c8a0-4d09-96f9-01a0a6994996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B0E8BCE-0ED5-44C7-90B3-67FF2FDA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4FDAE1-11A8-4317-AB10-BDB1E00BA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MSc_N_Alap</vt:lpstr>
      <vt:lpstr>MSc_N_Csomag.</vt:lpstr>
      <vt:lpstr>MSc_N_Nyomda-Média</vt:lpstr>
      <vt:lpstr>MSC_N_Minőség_E</vt:lpstr>
      <vt:lpstr>MSC_N_Ruha</vt:lpstr>
      <vt:lpstr>MSc_N_Szab val.</vt:lpstr>
      <vt:lpstr>MSc_N_Alap!Nyomtatási_terület</vt:lpstr>
      <vt:lpstr>MSc_N_Csomag.!Nyomtatási_terület</vt:lpstr>
      <vt:lpstr>'MSc_N_Nyomda-Média'!Nyomtatási_terület</vt:lpstr>
      <vt:lpstr>'MSc_N_Szab val.'!Nyomtatási_terület</vt:lpstr>
    </vt:vector>
  </TitlesOfParts>
  <Manager/>
  <Company>NYME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KIP MSc N</dc:title>
  <dc:subject/>
  <dc:creator>Dr. Koltai László</dc:creator>
  <cp:keywords/>
  <dc:description/>
  <cp:lastModifiedBy>Bodáné Dr. Kendrovics Rita</cp:lastModifiedBy>
  <cp:revision/>
  <dcterms:created xsi:type="dcterms:W3CDTF">2006-05-30T09:11:24Z</dcterms:created>
  <dcterms:modified xsi:type="dcterms:W3CDTF">2025-05-30T16:24:41Z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